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'CENTRALA'!$A$1:$F$63</definedName>
    <definedName name="_xlnm.Print_Area" localSheetId="3">'Dolnośląski'!$A$1:$F$63</definedName>
    <definedName name="_xlnm.Print_Area" localSheetId="4">'KujawskoPomorski'!$A$1:$F$63</definedName>
    <definedName name="_xlnm.Print_Area" localSheetId="5">'Lubelski'!$A$1:$F$63</definedName>
    <definedName name="_xlnm.Print_Area" localSheetId="6">'Lubuski'!$A$1:$F$63</definedName>
    <definedName name="_xlnm.Print_Area" localSheetId="7">'Łódzki'!$A$1:$F$63</definedName>
    <definedName name="_xlnm.Print_Area" localSheetId="8">'Małopolski'!$A$1:$F$63</definedName>
    <definedName name="_xlnm.Print_Area" localSheetId="9">'Mazowiecki'!$A$1:$F$63</definedName>
    <definedName name="_xlnm.Print_Area" localSheetId="0">'NFZ'!$A$1:$F$96</definedName>
    <definedName name="_xlnm.Print_Area" localSheetId="10">'Opolski'!$A$1:$F$63</definedName>
    <definedName name="_xlnm.Print_Area" localSheetId="11">'Podkarpacki'!$A$1:$F$63</definedName>
    <definedName name="_xlnm.Print_Area" localSheetId="12">'Podlaski'!$A$1:$F$63</definedName>
    <definedName name="_xlnm.Print_Area" localSheetId="13">'Pomorski'!$A$1:$F$63</definedName>
    <definedName name="_xlnm.Print_Area" localSheetId="2">'Razem OW'!$A$1:$F$63</definedName>
    <definedName name="_xlnm.Print_Area" localSheetId="14">'Śląski'!$A$1:$F$63</definedName>
    <definedName name="_xlnm.Print_Area" localSheetId="15">'Świętokrzyski'!$A$1:$F$63</definedName>
    <definedName name="_xlnm.Print_Area" localSheetId="16">'WarmińskoMazurski'!$A$1:$F$63</definedName>
    <definedName name="_xlnm.Print_Area" localSheetId="17">'Wielkopolski'!$A$1:$F$63</definedName>
    <definedName name="_xlnm.Print_Area" localSheetId="18">'Zachodniopomorski'!$A$1:$F$63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<sst xmlns="http://schemas.openxmlformats.org/spreadsheetml/2006/main" count="2399" uniqueCount="210">
  <si>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</si>
  <si>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</si>
  <si>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</si>
  <si>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</si>
  <si>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</si>
  <si>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</si>
  <si>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</si>
  <si>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</si>
  <si>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</si>
  <si>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</si>
  <si>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</si>
  <si>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</si>
  <si>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</si>
  <si>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</si>
  <si>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</si>
  <si>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</si>
  <si>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</si>
  <si>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</si>
  <si>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</si>
  <si>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</si>
  <si>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</si>
  <si>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</si>
  <si>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</si>
  <si>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</si>
  <si>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</si>
  <si>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</si>
  <si>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</si>
  <si>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</si>
  <si>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</si>
  <si>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</si>
  <si>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</si>
  <si>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</si>
  <si>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</si>
  <si>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</si>
  <si>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</si>
  <si>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</si>
  <si>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</si>
  <si>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</si>
  <si>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</si>
  <si>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</si>
  <si>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</si>
  <si>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</si>
  <si>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</si>
  <si>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</si>
  <si>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</si>
  <si>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</si>
  <si>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</si>
  <si>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</si>
  <si>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</si>
  <si>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</si>
  <si>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</si>
  <si>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</si>
  <si>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</si>
  <si>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</si>
  <si>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</si>
  <si>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</si>
  <si>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</si>
  <si>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</si>
  <si>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</si>
  <si>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</si>
  <si>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</si>
  <si>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</si>
  <si>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</si>
  <si>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</si>
  <si>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</si>
  <si>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</si>
  <si>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</si>
  <si>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</si>
  <si>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</si>
  <si>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</si>
  <si>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</si>
  <si>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</si>
  <si>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</si>
  <si>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</si>
  <si>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</si>
  <si>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</si>
  <si>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</si>
  <si>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</si>
  <si>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</si>
  <si>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</si>
  <si>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</si>
  <si>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</si>
  <si>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</si>
  <si>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</si>
  <si>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</si>
  <si>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</si>
  <si>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</si>
  <si>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</si>
  <si>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</si>
  <si>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</si>
  <si>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</si>
  <si>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</si>
  <si>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</si>
  <si>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</si>
  <si>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</si>
  <si>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</si>
  <si>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</si>
  <si>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</si>
  <si>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</si>
  <si>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</si>
  <si>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</si>
  <si>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</si>
  <si>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</si>
  <si>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</si>
  <si>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</si>
  <si>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</si>
  <si>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</si>
  <si>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</si>
  <si>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</si>
  <si>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</si>
  <si>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</si>
  <si>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</si>
  <si>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</si>
  <si>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</si>
  <si>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</si>
  <si>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</si>
  <si>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</si>
  <si>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</si>
  <si>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</si>
  <si>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</si>
  <si>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</si>
  <si>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</si>
  <si>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</si>
  <si>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</si>
  <si>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</si>
  <si>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</si>
  <si>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</si>
  <si>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</si>
  <si>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</si>
  <si>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</si>
  <si>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</si>
  <si>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</si>
  <si>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</si>
  <si>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</si>
  <si>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</si>
  <si>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</si>
  <si>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</si>
  <si>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</si>
  <si>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</si>
  <si>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</si>
  <si>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</si>
  <si>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</si>
  <si>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</si>
  <si>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</si>
  <si>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</si>
  <si>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</si>
  <si>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</si>
  <si>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</si>
  <si>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</si>
  <si>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</si>
  <si>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</si>
  <si>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</si>
  <si>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</si>
  <si>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</si>
  <si>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</si>
  <si>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</si>
  <si>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</si>
  <si>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</si>
  <si>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</si>
  <si>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</si>
  <si>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</si>
  <si>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</si>
  <si>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</si>
  <si>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</si>
  <si>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</si>
  <si>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</si>
  <si>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</si>
  <si>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</si>
  <si>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</si>
  <si>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</si>
  <si>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</si>
  <si>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</si>
  <si>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</si>
  <si>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</si>
  <si>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</si>
  <si>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</si>
  <si>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</si>
  <si>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</si>
  <si>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</si>
  <si>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</si>
  <si>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</si>
  <si>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</si>
  <si>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</si>
  <si>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</si>
  <si>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</si>
  <si>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</si>
  <si>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</si>
  <si>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</si>
  <si>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</si>
  <si>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</si>
  <si>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</si>
  <si>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</si>
  <si>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</si>
  <si>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</si>
  <si>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</si>
  <si>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</si>
  <si>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</si>
  <si>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</si>
  <si>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</si>
  <si>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</si>
  <si>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</si>
  <si>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</si>
  <si>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</si>
  <si>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</si>
  <si>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</si>
  <si>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</si>
  <si>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Plan na
2013 rok</t>
  </si>
  <si>
    <t xml:space="preserve">Załącznik do zarządzenia Nr 64/2012/DEF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17 października 2012 r. </t>
  </si>
  <si>
    <t xml:space="preserve">Załącznik do zarządzenia Nr 64/2012/DEF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17 października 2012 r.  </t>
  </si>
  <si>
    <t xml:space="preserve">Załącznik do zarządzenia Nr 64/2012/DEF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17 października 2012 r.                                                                                                                                                                                                                                                         z dnia ..... października 2012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</si>
</sst>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00%"/>
    <numFmt numFmtId="170" formatCode="0.0000%"/>
    <numFmt numFmtId="171" formatCode="#,##0.0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3" fontId="13" fillId="33" borderId="10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3" borderId="10" xfId="0" applyNumberFormat="1" applyFont="1" applyFill="1" applyBorder="1" applyAlignment="1">
      <alignment horizontal="right" vertical="center"/>
    </xf>
    <xf numFmtId="0" fontId="5" fillId="33" borderId="10" xfId="67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3" borderId="10" xfId="67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vertical="center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2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33" borderId="10" xfId="67" applyFont="1" applyFill="1" applyBorder="1" applyAlignment="1" applyProtection="1">
      <alignment horizontal="center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0" fontId="21" fillId="0" borderId="10" xfId="67" applyFont="1" applyFill="1" applyBorder="1" applyAlignment="1" applyProtection="1">
      <alignment horizontal="left" vertical="center" wrapText="1" indent="2"/>
      <protection/>
    </xf>
    <xf numFmtId="0" fontId="21" fillId="0" borderId="10" xfId="65" applyFont="1" applyFill="1" applyBorder="1" applyAlignment="1" applyProtection="1">
      <alignment horizontal="left" vertical="center" wrapText="1" indent="2"/>
      <protection/>
    </xf>
    <xf numFmtId="0" fontId="2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1"/>
      <protection/>
    </xf>
    <xf numFmtId="0" fontId="5" fillId="33" borderId="10" xfId="67" applyFont="1" applyFill="1" applyBorder="1" applyAlignment="1" applyProtection="1">
      <alignment horizontal="left" vertical="center" wrapText="1" indent="1"/>
      <protection/>
    </xf>
    <xf numFmtId="0" fontId="22" fillId="0" borderId="10" xfId="67" applyFont="1" applyFill="1" applyBorder="1" applyAlignment="1" applyProtection="1">
      <alignment horizontal="left" vertical="center" wrapText="1" indent="2"/>
      <protection/>
    </xf>
    <xf numFmtId="0" fontId="22" fillId="0" borderId="10" xfId="66" applyFont="1" applyFill="1" applyBorder="1" applyAlignment="1" applyProtection="1">
      <alignment horizontal="left" vertical="center" wrapText="1" indent="2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3" fillId="0" borderId="10" xfId="66" applyFont="1" applyFill="1" applyBorder="1" applyAlignment="1" applyProtection="1">
      <alignment horizontal="left" vertical="center" wrapText="1" indent="3"/>
      <protection/>
    </xf>
    <xf numFmtId="0" fontId="3" fillId="0" borderId="10" xfId="66" applyFont="1" applyFill="1" applyBorder="1" applyAlignment="1" applyProtection="1">
      <alignment horizontal="left" vertical="center" wrapText="1" indent="4"/>
      <protection/>
    </xf>
    <xf numFmtId="0" fontId="12" fillId="33" borderId="10" xfId="67" applyFont="1" applyFill="1" applyBorder="1" applyAlignment="1" applyProtection="1">
      <alignment horizontal="left" vertical="center" wrapText="1" indent="1"/>
      <protection/>
    </xf>
    <xf numFmtId="0" fontId="12" fillId="33" borderId="10" xfId="67" applyFont="1" applyFill="1" applyBorder="1" applyAlignment="1" applyProtection="1">
      <alignment horizontal="left" vertical="center" wrapText="1" indent="1"/>
      <protection/>
    </xf>
    <xf numFmtId="49" fontId="9" fillId="33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vertical="center"/>
      <protection locked="0"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49" fontId="9" fillId="33" borderId="10" xfId="0" applyNumberFormat="1" applyFont="1" applyFill="1" applyBorder="1" applyAlignment="1">
      <alignment horizontal="center" vertical="center"/>
    </xf>
    <xf numFmtId="0" fontId="20" fillId="33" borderId="10" xfId="67" applyFont="1" applyFill="1" applyBorder="1" applyAlignment="1" applyProtection="1">
      <alignment horizontal="center" vertical="center" wrapText="1"/>
      <protection/>
    </xf>
    <xf numFmtId="0" fontId="20" fillId="33" borderId="10" xfId="67" applyFont="1" applyFill="1" applyBorder="1" applyAlignment="1" applyProtection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center" vertical="center" wrapText="1"/>
      <protection/>
    </xf>
    <xf numFmtId="0" fontId="20" fillId="33" borderId="10" xfId="67" applyFont="1" applyFill="1" applyBorder="1" applyAlignment="1" applyProtection="1" quotePrefix="1">
      <alignment horizontal="center" vertical="center" wrapText="1"/>
      <protection/>
    </xf>
    <xf numFmtId="0" fontId="20" fillId="33" borderId="10" xfId="67" applyFont="1" applyFill="1" applyBorder="1" applyAlignment="1" applyProtection="1" quotePrefix="1">
      <alignment horizontal="left" vertical="center" wrapText="1" indent="1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 quotePrefix="1">
      <alignment horizontal="left" vertical="center" wrapText="1" indent="2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left" vertical="center" wrapText="1" indent="3"/>
      <protection/>
    </xf>
    <xf numFmtId="0" fontId="15" fillId="0" borderId="10" xfId="67" applyFont="1" applyFill="1" applyBorder="1" applyAlignment="1" applyProtection="1">
      <alignment horizontal="left" vertical="center" wrapText="1" indent="2"/>
      <protection/>
    </xf>
    <xf numFmtId="0" fontId="12" fillId="33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0" xfId="66" applyFont="1" applyFill="1" applyBorder="1" applyAlignment="1" applyProtection="1">
      <alignment horizontal="left" vertical="center" wrapText="1" indent="3"/>
      <protection/>
    </xf>
    <xf numFmtId="0" fontId="15" fillId="0" borderId="10" xfId="66" applyFont="1" applyFill="1" applyBorder="1" applyAlignment="1" applyProtection="1">
      <alignment horizontal="left" vertical="center" wrapText="1" indent="4"/>
      <protection/>
    </xf>
    <xf numFmtId="0" fontId="20" fillId="33" borderId="10" xfId="66" applyFont="1" applyFill="1" applyBorder="1" applyAlignment="1" applyProtection="1">
      <alignment horizontal="center" vertical="center" wrapText="1"/>
      <protection/>
    </xf>
    <xf numFmtId="0" fontId="20" fillId="33" borderId="10" xfId="66" applyFont="1" applyFill="1" applyBorder="1" applyAlignment="1" applyProtection="1">
      <alignment horizontal="left" vertical="center" wrapText="1" indent="1"/>
      <protection/>
    </xf>
    <xf numFmtId="0" fontId="20" fillId="33" borderId="11" xfId="66" applyFont="1" applyFill="1" applyBorder="1" applyAlignment="1" applyProtection="1">
      <alignment horizontal="left" vertical="center" wrapText="1" indent="1"/>
      <protection/>
    </xf>
    <xf numFmtId="0" fontId="20" fillId="33" borderId="11" xfId="67" applyFont="1" applyFill="1" applyBorder="1" applyAlignment="1" applyProtection="1">
      <alignment horizontal="left" vertical="center" wrapText="1" indent="1"/>
      <protection/>
    </xf>
    <xf numFmtId="3" fontId="14" fillId="33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67" applyFont="1" applyFill="1" applyBorder="1" applyAlignment="1" applyProtection="1">
      <alignment horizontal="left" vertical="center" wrapText="1" indent="2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3" fontId="11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3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19" fillId="35" borderId="0" xfId="0" applyFont="1" applyFill="1" applyBorder="1" applyAlignment="1" applyProtection="1">
      <alignment vertical="center"/>
      <protection locked="0"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0" fontId="4" fillId="34" borderId="10" xfId="67" applyFont="1" applyFill="1" applyBorder="1" applyAlignment="1" applyProtection="1">
      <alignment horizontal="center" vertical="center" wrapText="1"/>
      <protection/>
    </xf>
    <xf numFmtId="0" fontId="7" fillId="34" borderId="10" xfId="67" applyFont="1" applyFill="1" applyBorder="1" applyAlignment="1" applyProtection="1">
      <alignment horizontal="left" vertical="center" wrapText="1" indent="3"/>
      <protection/>
    </xf>
    <xf numFmtId="0" fontId="4" fillId="34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168" fontId="61" fillId="35" borderId="0" xfId="69" applyNumberFormat="1" applyFont="1" applyFill="1" applyBorder="1" applyAlignment="1" applyProtection="1">
      <alignment vertical="center"/>
      <protection locked="0"/>
    </xf>
    <xf numFmtId="3" fontId="13" fillId="36" borderId="10" xfId="0" applyNumberFormat="1" applyFont="1" applyFill="1" applyBorder="1" applyAlignment="1">
      <alignment horizontal="right" vertical="center"/>
    </xf>
    <xf numFmtId="168" fontId="14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3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3" borderId="10" xfId="0" applyNumberFormat="1" applyFont="1" applyFill="1" applyBorder="1" applyAlignment="1" applyProtection="1">
      <alignment horizontal="right" vertical="center"/>
      <protection/>
    </xf>
    <xf numFmtId="10" fontId="13" fillId="33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 applyProtection="1">
      <alignment horizontal="right" vertical="center"/>
      <protection locked="0"/>
    </xf>
    <xf numFmtId="10" fontId="13" fillId="33" borderId="10" xfId="0" applyNumberFormat="1" applyFont="1" applyFill="1" applyBorder="1" applyAlignment="1" applyProtection="1">
      <alignment vertical="center"/>
      <protection locked="0"/>
    </xf>
    <xf numFmtId="10" fontId="11" fillId="33" borderId="10" xfId="0" applyNumberFormat="1" applyFont="1" applyFill="1" applyBorder="1" applyAlignment="1">
      <alignment horizontal="right" vertical="center"/>
    </xf>
    <xf numFmtId="10" fontId="14" fillId="33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1" fillId="33" borderId="10" xfId="65" applyFont="1" applyFill="1" applyBorder="1" applyAlignment="1" applyProtection="1">
      <alignment horizontal="center" vertical="center" wrapText="1"/>
      <protection/>
    </xf>
    <xf numFmtId="3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right" vertical="top" wrapText="1"/>
      <protection locked="0"/>
    </xf>
    <xf numFmtId="3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</cellXfs>
  <cellStyles count="65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WfMgkr1" xfId="66"/>
    <cellStyle name="Normalny_Wzór z 09.10.2001" xfId="67"/>
    <cellStyle name="Obliczenia" xfId="68"/>
    <cellStyle name="Percent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3-2015\Prognoza%20przychod&#243;w%202013-2015\Prognoza%20przychod&#243;w%202012-2015%20-%20&#322;&#261;cznie%20-%2015-06-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2-2014\Prognoza%20przychod&#243;w%202012-2014\Prognoza%20koszt&#243;w%202012-2014%20-%20og&#243;&#322;em%20-%20z%2010-06-201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3-2015\Prognoza%20przychod&#243;w%202013-2015\Aktualizacja%2008-2012\Prognoza%20przychod&#243;w%20ze%20sk&#322;adek%202013-2015-aktualizacja%2007-08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-PK 2012-2015"/>
    </sheetNames>
    <sheetDataSet>
      <sheetData sheetId="0">
        <row r="14">
          <cell r="E14">
            <v>100000</v>
          </cell>
        </row>
        <row r="15">
          <cell r="E15">
            <v>0</v>
          </cell>
        </row>
        <row r="20">
          <cell r="E20">
            <v>152265</v>
          </cell>
        </row>
        <row r="21">
          <cell r="E21">
            <v>0</v>
          </cell>
        </row>
        <row r="23">
          <cell r="E23">
            <v>1839892</v>
          </cell>
        </row>
        <row r="78">
          <cell r="E78">
            <v>91684</v>
          </cell>
        </row>
        <row r="85">
          <cell r="E85">
            <v>90114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1">
        <row r="82">
          <cell r="E8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yk_2010"/>
      <sheetName val="wyk_2011"/>
      <sheetName val="progn_2012"/>
      <sheetName val="progn_2013"/>
      <sheetName val="progn_2014"/>
      <sheetName val="progn_2015"/>
      <sheetName val="progn_2016"/>
      <sheetName val="MAKRO_WART"/>
      <sheetName val="progn_2011 - udost"/>
      <sheetName val="progn_2012_2015 - suma"/>
      <sheetName val="opis_L_12-15"/>
      <sheetName val="opis_P_12-15"/>
      <sheetName val="progn_2011_2014 i pl"/>
      <sheetName val="Św. i zas. przedemer"/>
    </sheetNames>
    <sheetDataSet>
      <sheetData sheetId="3">
        <row r="18">
          <cell r="M18">
            <v>61009272873.79</v>
          </cell>
          <cell r="Q18">
            <v>3228592864.336667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7"/>
  <sheetViews>
    <sheetView showGridLines="0" tabSelected="1" zoomScale="54" zoomScaleNormal="54" zoomScaleSheetLayoutView="55" zoomScalePageLayoutView="0" workbookViewId="0" topLeftCell="A1">
      <pane xSplit="2" ySplit="6" topLeftCell="C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2" sqref="A2:B2"/>
    </sheetView>
  </sheetViews>
  <sheetFormatPr defaultColWidth="9.00390625" defaultRowHeight="12.75"/>
  <cols>
    <col min="1" max="1" width="10.375" style="20" customWidth="1"/>
    <col min="2" max="2" width="125.875" style="20" customWidth="1"/>
    <col min="3" max="3" width="26.75390625" style="6" customWidth="1"/>
    <col min="4" max="4" width="26.875" style="6" customWidth="1"/>
    <col min="5" max="5" width="20.75390625" style="6" customWidth="1"/>
    <col min="6" max="6" width="22.125" style="6" bestFit="1" customWidth="1"/>
    <col min="7" max="16384" width="9.125" style="6" customWidth="1"/>
  </cols>
  <sheetData>
    <row r="1" spans="1:6" s="74" customFormat="1" ht="81" customHeight="1">
      <c r="A1" s="116" t="s">
        <v>207</v>
      </c>
      <c r="B1" s="116"/>
      <c r="C1" s="116"/>
      <c r="D1" s="116"/>
      <c r="E1" s="116"/>
      <c r="F1" s="116"/>
    </row>
    <row r="2" spans="1:3" s="48" customFormat="1" ht="35.25" customHeight="1">
      <c r="A2" s="112" t="s">
        <v>200</v>
      </c>
      <c r="B2" s="112"/>
      <c r="C2" s="92"/>
    </row>
    <row r="3" spans="1:5" s="9" customFormat="1" ht="36" customHeight="1">
      <c r="A3" s="7"/>
      <c r="B3" s="8"/>
      <c r="C3" s="86"/>
      <c r="D3" s="86"/>
      <c r="E3" s="86" t="s">
        <v>166</v>
      </c>
    </row>
    <row r="4" spans="1:6" s="10" customFormat="1" ht="38.2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10" customFormat="1" ht="49.5" customHeight="1">
      <c r="A5" s="113"/>
      <c r="B5" s="113"/>
      <c r="C5" s="115"/>
      <c r="D5" s="115"/>
      <c r="E5" s="117"/>
      <c r="F5" s="117"/>
    </row>
    <row r="6" spans="1:6" s="11" customFormat="1" ht="19.5" customHeight="1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13" customFormat="1" ht="63.75" customHeight="1">
      <c r="A7" s="52">
        <v>1</v>
      </c>
      <c r="B7" s="53" t="s">
        <v>135</v>
      </c>
      <c r="C7" s="12">
        <f>C8+C9</f>
        <v>64237866</v>
      </c>
      <c r="D7" s="12">
        <f>D8+D9</f>
        <v>64237866</v>
      </c>
      <c r="E7" s="12" t="str">
        <f>IF(C7=D7,"-",D7-C7)</f>
        <v>-</v>
      </c>
      <c r="F7" s="105">
        <f>IF(C7=0,"-",D7/C7)</f>
        <v>1</v>
      </c>
    </row>
    <row r="8" spans="1:6" ht="30" customHeight="1">
      <c r="A8" s="54" t="s">
        <v>79</v>
      </c>
      <c r="B8" s="55" t="s">
        <v>80</v>
      </c>
      <c r="C8" s="14">
        <f>ROUND('[6]progn_2013'!$M$18/1000,0)</f>
        <v>61009273</v>
      </c>
      <c r="D8" s="14">
        <f>C8</f>
        <v>61009273</v>
      </c>
      <c r="E8" s="14" t="str">
        <f aca="true" t="shared" si="0" ref="E8:E78">IF(C8=D8,"-",D8-C8)</f>
        <v>-</v>
      </c>
      <c r="F8" s="106">
        <f aca="true" t="shared" si="1" ref="F8:F78">IF(C8=0,"-",D8/C8)</f>
        <v>1</v>
      </c>
    </row>
    <row r="9" spans="1:6" ht="30" customHeight="1">
      <c r="A9" s="54" t="s">
        <v>81</v>
      </c>
      <c r="B9" s="55" t="s">
        <v>82</v>
      </c>
      <c r="C9" s="14">
        <f>ROUND('[6]progn_2013'!$Q$18/1000,0)</f>
        <v>3228593</v>
      </c>
      <c r="D9" s="14">
        <f>C9</f>
        <v>3228593</v>
      </c>
      <c r="E9" s="14" t="str">
        <f t="shared" si="0"/>
        <v>-</v>
      </c>
      <c r="F9" s="106">
        <f t="shared" si="1"/>
        <v>1</v>
      </c>
    </row>
    <row r="10" spans="1:6" s="13" customFormat="1" ht="63.75" customHeight="1">
      <c r="A10" s="52">
        <v>2</v>
      </c>
      <c r="B10" s="53" t="s">
        <v>132</v>
      </c>
      <c r="C10" s="12">
        <f>C11+C12</f>
        <v>0</v>
      </c>
      <c r="D10" s="12">
        <f>D11+D12</f>
        <v>0</v>
      </c>
      <c r="E10" s="12" t="str">
        <f t="shared" si="0"/>
        <v>-</v>
      </c>
      <c r="F10" s="105" t="str">
        <f t="shared" si="1"/>
        <v>-</v>
      </c>
    </row>
    <row r="11" spans="1:6" ht="30" customHeight="1">
      <c r="A11" s="54" t="s">
        <v>83</v>
      </c>
      <c r="B11" s="55" t="s">
        <v>84</v>
      </c>
      <c r="C11" s="14">
        <v>0</v>
      </c>
      <c r="D11" s="14">
        <f>C11</f>
        <v>0</v>
      </c>
      <c r="E11" s="14" t="str">
        <f t="shared" si="0"/>
        <v>-</v>
      </c>
      <c r="F11" s="106" t="str">
        <f t="shared" si="1"/>
        <v>-</v>
      </c>
    </row>
    <row r="12" spans="1:6" ht="30" customHeight="1">
      <c r="A12" s="54" t="s">
        <v>85</v>
      </c>
      <c r="B12" s="55" t="s">
        <v>86</v>
      </c>
      <c r="C12" s="14">
        <v>0</v>
      </c>
      <c r="D12" s="14">
        <f>C12</f>
        <v>0</v>
      </c>
      <c r="E12" s="14" t="str">
        <f t="shared" si="0"/>
        <v>-</v>
      </c>
      <c r="F12" s="106" t="str">
        <f t="shared" si="1"/>
        <v>-</v>
      </c>
    </row>
    <row r="13" spans="1:6" s="13" customFormat="1" ht="39.75" customHeight="1">
      <c r="A13" s="52">
        <v>3</v>
      </c>
      <c r="B13" s="53" t="s">
        <v>87</v>
      </c>
      <c r="C13" s="12">
        <f>C14+C15</f>
        <v>100000</v>
      </c>
      <c r="D13" s="12">
        <f>D14+D15</f>
        <v>100000</v>
      </c>
      <c r="E13" s="12" t="str">
        <f t="shared" si="0"/>
        <v>-</v>
      </c>
      <c r="F13" s="105">
        <f t="shared" si="1"/>
        <v>1</v>
      </c>
    </row>
    <row r="14" spans="1:6" ht="30" customHeight="1">
      <c r="A14" s="54" t="s">
        <v>88</v>
      </c>
      <c r="B14" s="55" t="s">
        <v>80</v>
      </c>
      <c r="C14" s="14">
        <f>'[4]PP-PK 2012-2015'!E14</f>
        <v>100000</v>
      </c>
      <c r="D14" s="14">
        <f>C14</f>
        <v>100000</v>
      </c>
      <c r="E14" s="14" t="str">
        <f t="shared" si="0"/>
        <v>-</v>
      </c>
      <c r="F14" s="106">
        <f t="shared" si="1"/>
        <v>1</v>
      </c>
    </row>
    <row r="15" spans="1:6" ht="30" customHeight="1">
      <c r="A15" s="54" t="s">
        <v>89</v>
      </c>
      <c r="B15" s="55" t="s">
        <v>82</v>
      </c>
      <c r="C15" s="14">
        <f>'[4]PP-PK 2012-2015'!E15</f>
        <v>0</v>
      </c>
      <c r="D15" s="14">
        <f>C15</f>
        <v>0</v>
      </c>
      <c r="E15" s="14" t="str">
        <f t="shared" si="0"/>
        <v>-</v>
      </c>
      <c r="F15" s="106" t="str">
        <f t="shared" si="1"/>
        <v>-</v>
      </c>
    </row>
    <row r="16" spans="1:6" s="13" customFormat="1" ht="39" customHeight="1">
      <c r="A16" s="52">
        <v>4</v>
      </c>
      <c r="B16" s="53" t="s">
        <v>191</v>
      </c>
      <c r="C16" s="12">
        <f>C17+C18</f>
        <v>123531</v>
      </c>
      <c r="D16" s="12">
        <f>D17+D18</f>
        <v>123531</v>
      </c>
      <c r="E16" s="12" t="str">
        <f t="shared" si="0"/>
        <v>-</v>
      </c>
      <c r="F16" s="105">
        <f t="shared" si="1"/>
        <v>1</v>
      </c>
    </row>
    <row r="17" spans="1:6" ht="30" customHeight="1">
      <c r="A17" s="56" t="s">
        <v>90</v>
      </c>
      <c r="B17" s="55" t="s">
        <v>91</v>
      </c>
      <c r="C17" s="14">
        <f>ROUND(C8*0.99*0.002,0)</f>
        <v>120798</v>
      </c>
      <c r="D17" s="14">
        <f>C17</f>
        <v>120798</v>
      </c>
      <c r="E17" s="14" t="str">
        <f t="shared" si="0"/>
        <v>-</v>
      </c>
      <c r="F17" s="106">
        <f t="shared" si="1"/>
        <v>1</v>
      </c>
    </row>
    <row r="18" spans="1:6" ht="30" customHeight="1">
      <c r="A18" s="56" t="s">
        <v>92</v>
      </c>
      <c r="B18" s="55" t="s">
        <v>93</v>
      </c>
      <c r="C18" s="14">
        <f>ROUND((C9-1862004)*0.002,0)</f>
        <v>2733</v>
      </c>
      <c r="D18" s="14">
        <f>C18</f>
        <v>2733</v>
      </c>
      <c r="E18" s="14" t="str">
        <f t="shared" si="0"/>
        <v>-</v>
      </c>
      <c r="F18" s="106">
        <f t="shared" si="1"/>
        <v>1</v>
      </c>
    </row>
    <row r="19" spans="1:6" s="13" customFormat="1" ht="63.75" customHeight="1">
      <c r="A19" s="57" t="s">
        <v>150</v>
      </c>
      <c r="B19" s="58" t="s">
        <v>149</v>
      </c>
      <c r="C19" s="12">
        <f>(C7-C10+C13-C16)+C20+C21+C22+C23</f>
        <v>66423581</v>
      </c>
      <c r="D19" s="12">
        <f>(D7-D10+D13-D16)+D20+D21+D22+D23</f>
        <v>66423581</v>
      </c>
      <c r="E19" s="12" t="str">
        <f t="shared" si="0"/>
        <v>-</v>
      </c>
      <c r="F19" s="105">
        <f t="shared" si="1"/>
        <v>1</v>
      </c>
    </row>
    <row r="20" spans="1:6" ht="31.5" customHeight="1">
      <c r="A20" s="54" t="s">
        <v>94</v>
      </c>
      <c r="B20" s="59" t="s">
        <v>95</v>
      </c>
      <c r="C20" s="14">
        <f>'[4]PP-PK 2012-2015'!E20</f>
        <v>152265</v>
      </c>
      <c r="D20" s="14">
        <f>C20</f>
        <v>152265</v>
      </c>
      <c r="E20" s="14" t="str">
        <f t="shared" si="0"/>
        <v>-</v>
      </c>
      <c r="F20" s="106">
        <f t="shared" si="1"/>
        <v>1</v>
      </c>
    </row>
    <row r="21" spans="1:6" ht="31.5" customHeight="1">
      <c r="A21" s="54" t="s">
        <v>96</v>
      </c>
      <c r="B21" s="59" t="s">
        <v>97</v>
      </c>
      <c r="C21" s="14">
        <f>'[4]PP-PK 2012-2015'!E21</f>
        <v>0</v>
      </c>
      <c r="D21" s="14">
        <f>C21</f>
        <v>0</v>
      </c>
      <c r="E21" s="14" t="str">
        <f t="shared" si="0"/>
        <v>-</v>
      </c>
      <c r="F21" s="106" t="str">
        <f t="shared" si="1"/>
        <v>-</v>
      </c>
    </row>
    <row r="22" spans="1:6" ht="50.25" customHeight="1">
      <c r="A22" s="54" t="s">
        <v>98</v>
      </c>
      <c r="B22" s="59" t="s">
        <v>192</v>
      </c>
      <c r="C22" s="14">
        <f>ROUND(203112*103.5%,0)+ROUND(6636*103.5%,0)</f>
        <v>217089</v>
      </c>
      <c r="D22" s="14">
        <f>C22</f>
        <v>217089</v>
      </c>
      <c r="E22" s="14" t="str">
        <f t="shared" si="0"/>
        <v>-</v>
      </c>
      <c r="F22" s="106">
        <f t="shared" si="1"/>
        <v>1</v>
      </c>
    </row>
    <row r="23" spans="1:6" ht="31.5" customHeight="1">
      <c r="A23" s="54" t="s">
        <v>99</v>
      </c>
      <c r="B23" s="60" t="s">
        <v>100</v>
      </c>
      <c r="C23" s="14">
        <f>'[4]PP-PK 2012-2015'!E23</f>
        <v>1839892</v>
      </c>
      <c r="D23" s="14">
        <f>C23</f>
        <v>1839892</v>
      </c>
      <c r="E23" s="14" t="str">
        <f t="shared" si="0"/>
        <v>-</v>
      </c>
      <c r="F23" s="106">
        <f t="shared" si="1"/>
        <v>1</v>
      </c>
    </row>
    <row r="24" spans="1:6" s="13" customFormat="1" ht="36" customHeight="1">
      <c r="A24" s="57" t="s">
        <v>151</v>
      </c>
      <c r="B24" s="58" t="s">
        <v>131</v>
      </c>
      <c r="C24" s="12">
        <f>C25+C26+C53+C54</f>
        <v>65456971</v>
      </c>
      <c r="D24" s="12">
        <f>D25+D26+D53+D54</f>
        <v>65713105</v>
      </c>
      <c r="E24" s="12">
        <f t="shared" si="0"/>
        <v>256134</v>
      </c>
      <c r="F24" s="105">
        <f t="shared" si="1"/>
        <v>1.0039</v>
      </c>
    </row>
    <row r="25" spans="1:6" s="13" customFormat="1" ht="36" customHeight="1">
      <c r="A25" s="57" t="s">
        <v>101</v>
      </c>
      <c r="B25" s="58" t="s">
        <v>102</v>
      </c>
      <c r="C25" s="12">
        <f>ROUND(C7/100,0)</f>
        <v>642379</v>
      </c>
      <c r="D25" s="12">
        <f>C25</f>
        <v>642379</v>
      </c>
      <c r="E25" s="12" t="str">
        <f t="shared" si="0"/>
        <v>-</v>
      </c>
      <c r="F25" s="105">
        <f t="shared" si="1"/>
        <v>1</v>
      </c>
    </row>
    <row r="26" spans="1:6" s="13" customFormat="1" ht="36" customHeight="1">
      <c r="A26" s="57" t="s">
        <v>0</v>
      </c>
      <c r="B26" s="58" t="s">
        <v>196</v>
      </c>
      <c r="C26" s="23">
        <f>C27+C28+C29+C34+C35+C36+C37+C38+C39+C40+C41+C42+C43+C44+C48+C49+C51+C52</f>
        <v>62974700</v>
      </c>
      <c r="D26" s="23">
        <f>D27+D28+D29+D34+D35+D36+D37+D38+D39+D40+D41+D42+D43+D44+D48+D49+D51+D52</f>
        <v>63230834</v>
      </c>
      <c r="E26" s="107">
        <f>IF(C26=D26,"-",D26-C26)</f>
        <v>256134</v>
      </c>
      <c r="F26" s="108">
        <f t="shared" si="1"/>
        <v>1.0041</v>
      </c>
    </row>
    <row r="27" spans="1:6" ht="30" customHeight="1">
      <c r="A27" s="61" t="s">
        <v>1</v>
      </c>
      <c r="B27" s="63" t="s">
        <v>138</v>
      </c>
      <c r="C27" s="14">
        <f>CENTRALA!C8+'Razem OW'!C8</f>
        <v>7636562</v>
      </c>
      <c r="D27" s="14">
        <f>CENTRALA!D8+'Razem OW'!D8</f>
        <v>7636562</v>
      </c>
      <c r="E27" s="78" t="str">
        <f t="shared" si="0"/>
        <v>-</v>
      </c>
      <c r="F27" s="106">
        <f t="shared" si="1"/>
        <v>1</v>
      </c>
    </row>
    <row r="28" spans="1:6" ht="30" customHeight="1">
      <c r="A28" s="61" t="s">
        <v>2</v>
      </c>
      <c r="B28" s="63" t="s">
        <v>139</v>
      </c>
      <c r="C28" s="14">
        <f>CENTRALA!C9+'Razem OW'!C9</f>
        <v>5277651</v>
      </c>
      <c r="D28" s="14">
        <f>CENTRALA!D9+'Razem OW'!D9</f>
        <v>5289651</v>
      </c>
      <c r="E28" s="78">
        <f>IF(C28=D28,"-",D28-C28)</f>
        <v>12000</v>
      </c>
      <c r="F28" s="106">
        <f t="shared" si="1"/>
        <v>1.0023</v>
      </c>
    </row>
    <row r="29" spans="1:6" ht="30" customHeight="1">
      <c r="A29" s="61" t="s">
        <v>3</v>
      </c>
      <c r="B29" s="63" t="s">
        <v>136</v>
      </c>
      <c r="C29" s="78">
        <f>CENTRALA!C10+'Razem OW'!C10</f>
        <v>29753895</v>
      </c>
      <c r="D29" s="78">
        <f>CENTRALA!D10+'Razem OW'!D10</f>
        <v>29998029</v>
      </c>
      <c r="E29" s="78">
        <f t="shared" si="0"/>
        <v>244134</v>
      </c>
      <c r="F29" s="106">
        <f t="shared" si="1"/>
        <v>1.0082</v>
      </c>
    </row>
    <row r="30" spans="1:6" ht="30" customHeight="1">
      <c r="A30" s="61" t="s">
        <v>58</v>
      </c>
      <c r="B30" s="62" t="s">
        <v>167</v>
      </c>
      <c r="C30" s="14">
        <f>CENTRALA!C11+'Razem OW'!C11</f>
        <v>2103841</v>
      </c>
      <c r="D30" s="14">
        <f>CENTRALA!D11+'Razem OW'!D11</f>
        <v>2103841</v>
      </c>
      <c r="E30" s="78" t="str">
        <f t="shared" si="0"/>
        <v>-</v>
      </c>
      <c r="F30" s="106">
        <f t="shared" si="1"/>
        <v>1</v>
      </c>
    </row>
    <row r="31" spans="1:6" ht="30" customHeight="1">
      <c r="A31" s="61" t="s">
        <v>168</v>
      </c>
      <c r="B31" s="62" t="s">
        <v>171</v>
      </c>
      <c r="C31" s="14">
        <f>CENTRALA!C12+'Razem OW'!C12</f>
        <v>1877701</v>
      </c>
      <c r="D31" s="14">
        <f>CENTRALA!D12+'Razem OW'!D12</f>
        <v>1877701</v>
      </c>
      <c r="E31" s="78" t="str">
        <f t="shared" si="0"/>
        <v>-</v>
      </c>
      <c r="F31" s="106">
        <f t="shared" si="1"/>
        <v>1</v>
      </c>
    </row>
    <row r="32" spans="1:6" ht="30" customHeight="1">
      <c r="A32" s="61" t="s">
        <v>169</v>
      </c>
      <c r="B32" s="62" t="s">
        <v>172</v>
      </c>
      <c r="C32" s="14">
        <f>CENTRALA!C13+'Razem OW'!C13</f>
        <v>1490928</v>
      </c>
      <c r="D32" s="14">
        <f>CENTRALA!D13+'Razem OW'!D13</f>
        <v>1490928</v>
      </c>
      <c r="E32" s="78" t="str">
        <f t="shared" si="0"/>
        <v>-</v>
      </c>
      <c r="F32" s="106">
        <f t="shared" si="1"/>
        <v>1</v>
      </c>
    </row>
    <row r="33" spans="1:6" ht="30" customHeight="1">
      <c r="A33" s="61" t="s">
        <v>170</v>
      </c>
      <c r="B33" s="62" t="s">
        <v>173</v>
      </c>
      <c r="C33" s="14">
        <f>CENTRALA!C14+'Razem OW'!C14</f>
        <v>739546</v>
      </c>
      <c r="D33" s="14">
        <f>CENTRALA!D14+'Razem OW'!D14</f>
        <v>739546</v>
      </c>
      <c r="E33" s="78" t="str">
        <f t="shared" si="0"/>
        <v>-</v>
      </c>
      <c r="F33" s="106">
        <f t="shared" si="1"/>
        <v>1</v>
      </c>
    </row>
    <row r="34" spans="1:6" ht="30" customHeight="1">
      <c r="A34" s="61" t="s">
        <v>4</v>
      </c>
      <c r="B34" s="63" t="s">
        <v>144</v>
      </c>
      <c r="C34" s="14">
        <f>CENTRALA!C15+'Razem OW'!C15</f>
        <v>2289125</v>
      </c>
      <c r="D34" s="14">
        <f>CENTRALA!D15+'Razem OW'!D15</f>
        <v>2289125</v>
      </c>
      <c r="E34" s="78" t="str">
        <f t="shared" si="0"/>
        <v>-</v>
      </c>
      <c r="F34" s="106">
        <f t="shared" si="1"/>
        <v>1</v>
      </c>
    </row>
    <row r="35" spans="1:6" ht="30" customHeight="1">
      <c r="A35" s="61" t="s">
        <v>5</v>
      </c>
      <c r="B35" s="63" t="s">
        <v>140</v>
      </c>
      <c r="C35" s="14">
        <f>CENTRALA!C16+'Razem OW'!C16</f>
        <v>2064292</v>
      </c>
      <c r="D35" s="14">
        <f>CENTRALA!D16+'Razem OW'!D16</f>
        <v>2064292</v>
      </c>
      <c r="E35" s="78" t="str">
        <f t="shared" si="0"/>
        <v>-</v>
      </c>
      <c r="F35" s="106">
        <f t="shared" si="1"/>
        <v>1</v>
      </c>
    </row>
    <row r="36" spans="1:6" ht="30" customHeight="1">
      <c r="A36" s="61" t="s">
        <v>6</v>
      </c>
      <c r="B36" s="63" t="s">
        <v>146</v>
      </c>
      <c r="C36" s="14">
        <f>CENTRALA!C17+'Razem OW'!C17</f>
        <v>1088369</v>
      </c>
      <c r="D36" s="14">
        <f>CENTRALA!D17+'Razem OW'!D17</f>
        <v>1088369</v>
      </c>
      <c r="E36" s="78" t="str">
        <f t="shared" si="0"/>
        <v>-</v>
      </c>
      <c r="F36" s="106">
        <f t="shared" si="1"/>
        <v>1</v>
      </c>
    </row>
    <row r="37" spans="1:6" ht="30" customHeight="1">
      <c r="A37" s="61" t="s">
        <v>7</v>
      </c>
      <c r="B37" s="63" t="s">
        <v>145</v>
      </c>
      <c r="C37" s="14">
        <f>CENTRALA!C18+'Razem OW'!C18</f>
        <v>354105</v>
      </c>
      <c r="D37" s="14">
        <f>CENTRALA!D18+'Razem OW'!D18</f>
        <v>354105</v>
      </c>
      <c r="E37" s="78" t="str">
        <f>IF(C37=D37,"-",D37-C37)</f>
        <v>-</v>
      </c>
      <c r="F37" s="106">
        <f>IF(C37=0,"-",D37/C37)</f>
        <v>1</v>
      </c>
    </row>
    <row r="38" spans="1:6" ht="30" customHeight="1">
      <c r="A38" s="61" t="s">
        <v>8</v>
      </c>
      <c r="B38" s="63" t="s">
        <v>141</v>
      </c>
      <c r="C38" s="14">
        <f>CENTRALA!C19+'Razem OW'!C19</f>
        <v>1824112</v>
      </c>
      <c r="D38" s="14">
        <f>CENTRALA!D19+'Razem OW'!D19</f>
        <v>1824112</v>
      </c>
      <c r="E38" s="78" t="str">
        <f t="shared" si="0"/>
        <v>-</v>
      </c>
      <c r="F38" s="106">
        <f t="shared" si="1"/>
        <v>1</v>
      </c>
    </row>
    <row r="39" spans="1:6" ht="30" customHeight="1">
      <c r="A39" s="61" t="s">
        <v>9</v>
      </c>
      <c r="B39" s="63" t="s">
        <v>142</v>
      </c>
      <c r="C39" s="14">
        <f>CENTRALA!C20+'Razem OW'!C20</f>
        <v>622327</v>
      </c>
      <c r="D39" s="14">
        <f>CENTRALA!D20+'Razem OW'!D20</f>
        <v>622327</v>
      </c>
      <c r="E39" s="78" t="str">
        <f t="shared" si="0"/>
        <v>-</v>
      </c>
      <c r="F39" s="106">
        <f t="shared" si="1"/>
        <v>1</v>
      </c>
    </row>
    <row r="40" spans="1:6" ht="30" customHeight="1">
      <c r="A40" s="61" t="s">
        <v>10</v>
      </c>
      <c r="B40" s="63" t="s">
        <v>147</v>
      </c>
      <c r="C40" s="14">
        <f>CENTRALA!C21+'Razem OW'!C21</f>
        <v>46938</v>
      </c>
      <c r="D40" s="14">
        <f>CENTRALA!D21+'Razem OW'!D21</f>
        <v>46938</v>
      </c>
      <c r="E40" s="78" t="str">
        <f t="shared" si="0"/>
        <v>-</v>
      </c>
      <c r="F40" s="106">
        <f t="shared" si="1"/>
        <v>1</v>
      </c>
    </row>
    <row r="41" spans="1:6" ht="30" customHeight="1">
      <c r="A41" s="61" t="s">
        <v>11</v>
      </c>
      <c r="B41" s="63" t="s">
        <v>143</v>
      </c>
      <c r="C41" s="14">
        <f>CENTRALA!C22+'Razem OW'!C22</f>
        <v>180517</v>
      </c>
      <c r="D41" s="14">
        <f>CENTRALA!D22+'Razem OW'!D22</f>
        <v>180517</v>
      </c>
      <c r="E41" s="78" t="str">
        <f t="shared" si="0"/>
        <v>-</v>
      </c>
      <c r="F41" s="106">
        <f t="shared" si="1"/>
        <v>1</v>
      </c>
    </row>
    <row r="42" spans="1:6" ht="30" customHeight="1">
      <c r="A42" s="61" t="s">
        <v>12</v>
      </c>
      <c r="B42" s="63" t="s">
        <v>197</v>
      </c>
      <c r="C42" s="14">
        <f>CENTRALA!C23+'Razem OW'!C23</f>
        <v>1678802</v>
      </c>
      <c r="D42" s="14">
        <f>CENTRALA!D23+'Razem OW'!D23</f>
        <v>1678802</v>
      </c>
      <c r="E42" s="78" t="str">
        <f t="shared" si="0"/>
        <v>-</v>
      </c>
      <c r="F42" s="106">
        <f t="shared" si="1"/>
        <v>1</v>
      </c>
    </row>
    <row r="43" spans="1:6" ht="30" customHeight="1">
      <c r="A43" s="61" t="s">
        <v>13</v>
      </c>
      <c r="B43" s="63" t="s">
        <v>175</v>
      </c>
      <c r="C43" s="14">
        <f>CENTRALA!C24+'Razem OW'!C24</f>
        <v>866881</v>
      </c>
      <c r="D43" s="14">
        <f>CENTRALA!D24+'Razem OW'!D24</f>
        <v>866881</v>
      </c>
      <c r="E43" s="78" t="str">
        <f t="shared" si="0"/>
        <v>-</v>
      </c>
      <c r="F43" s="106">
        <f t="shared" si="1"/>
        <v>1</v>
      </c>
    </row>
    <row r="44" spans="1:6" ht="30" customHeight="1">
      <c r="A44" s="61" t="s">
        <v>14</v>
      </c>
      <c r="B44" s="63" t="s">
        <v>176</v>
      </c>
      <c r="C44" s="14">
        <f>CENTRALA!C25+'Razem OW'!C25</f>
        <v>8283836</v>
      </c>
      <c r="D44" s="14">
        <f>CENTRALA!D25+'Razem OW'!D25</f>
        <v>8283836</v>
      </c>
      <c r="E44" s="78" t="str">
        <f t="shared" si="0"/>
        <v>-</v>
      </c>
      <c r="F44" s="106">
        <f t="shared" si="1"/>
        <v>1</v>
      </c>
    </row>
    <row r="45" spans="1:6" ht="41.25" customHeight="1">
      <c r="A45" s="61" t="s">
        <v>148</v>
      </c>
      <c r="B45" s="62" t="s">
        <v>178</v>
      </c>
      <c r="C45" s="14">
        <f>CENTRALA!C26+'Razem OW'!C26</f>
        <v>8247009</v>
      </c>
      <c r="D45" s="14">
        <f>CENTRALA!D26+'Razem OW'!D26</f>
        <v>8247009</v>
      </c>
      <c r="E45" s="78" t="str">
        <f t="shared" si="0"/>
        <v>-</v>
      </c>
      <c r="F45" s="106">
        <f t="shared" si="1"/>
        <v>1</v>
      </c>
    </row>
    <row r="46" spans="1:6" ht="30" customHeight="1">
      <c r="A46" s="61" t="s">
        <v>177</v>
      </c>
      <c r="B46" s="62" t="s">
        <v>180</v>
      </c>
      <c r="C46" s="14">
        <f>CENTRALA!C27+'Razem OW'!C27</f>
        <v>27382</v>
      </c>
      <c r="D46" s="14">
        <f>CENTRALA!D27+'Razem OW'!D27</f>
        <v>27382</v>
      </c>
      <c r="E46" s="78" t="str">
        <f t="shared" si="0"/>
        <v>-</v>
      </c>
      <c r="F46" s="106">
        <f t="shared" si="1"/>
        <v>1</v>
      </c>
    </row>
    <row r="47" spans="1:6" ht="41.25" customHeight="1">
      <c r="A47" s="61" t="s">
        <v>181</v>
      </c>
      <c r="B47" s="62" t="s">
        <v>179</v>
      </c>
      <c r="C47" s="14">
        <f>CENTRALA!C28+'Razem OW'!C28</f>
        <v>9445</v>
      </c>
      <c r="D47" s="14">
        <f>CENTRALA!D28+'Razem OW'!D28</f>
        <v>9445</v>
      </c>
      <c r="E47" s="78" t="str">
        <f t="shared" si="0"/>
        <v>-</v>
      </c>
      <c r="F47" s="106">
        <f t="shared" si="1"/>
        <v>1</v>
      </c>
    </row>
    <row r="48" spans="1:6" ht="36" customHeight="1">
      <c r="A48" s="61" t="s">
        <v>15</v>
      </c>
      <c r="B48" s="63" t="s">
        <v>124</v>
      </c>
      <c r="C48" s="14">
        <f>CENTRALA!C29+'Razem OW'!C29</f>
        <v>482270</v>
      </c>
      <c r="D48" s="14">
        <f>CENTRALA!D29+'Razem OW'!D29</f>
        <v>482270</v>
      </c>
      <c r="E48" s="78" t="str">
        <f t="shared" si="0"/>
        <v>-</v>
      </c>
      <c r="F48" s="106">
        <f t="shared" si="1"/>
        <v>1</v>
      </c>
    </row>
    <row r="49" spans="1:6" ht="30" customHeight="1">
      <c r="A49" s="61" t="s">
        <v>121</v>
      </c>
      <c r="B49" s="63" t="s">
        <v>182</v>
      </c>
      <c r="C49" s="14">
        <f>CENTRALA!C30+'Razem OW'!C30</f>
        <v>6868</v>
      </c>
      <c r="D49" s="14">
        <f>CENTRALA!D30+'Razem OW'!D30</f>
        <v>6868</v>
      </c>
      <c r="E49" s="78" t="str">
        <f t="shared" si="0"/>
        <v>-</v>
      </c>
      <c r="F49" s="106">
        <f t="shared" si="1"/>
        <v>1</v>
      </c>
    </row>
    <row r="50" spans="1:6" ht="30" customHeight="1">
      <c r="A50" s="61" t="s">
        <v>183</v>
      </c>
      <c r="B50" s="63" t="s">
        <v>199</v>
      </c>
      <c r="C50" s="14">
        <f>CENTRALA!C31+'Razem OW'!C31</f>
        <v>0</v>
      </c>
      <c r="D50" s="14">
        <f>CENTRALA!D31+'Razem OW'!D31</f>
        <v>0</v>
      </c>
      <c r="E50" s="78" t="str">
        <f t="shared" si="0"/>
        <v>-</v>
      </c>
      <c r="F50" s="106" t="str">
        <f t="shared" si="1"/>
        <v>-</v>
      </c>
    </row>
    <row r="51" spans="1:6" ht="30" customHeight="1">
      <c r="A51" s="61" t="s">
        <v>122</v>
      </c>
      <c r="B51" s="63" t="s">
        <v>125</v>
      </c>
      <c r="C51" s="14">
        <f>CENTRALA!C32+'Razem OW'!C32</f>
        <v>0</v>
      </c>
      <c r="D51" s="14">
        <f>CENTRALA!D32+'Razem OW'!D32</f>
        <v>0</v>
      </c>
      <c r="E51" s="78" t="str">
        <f t="shared" si="0"/>
        <v>-</v>
      </c>
      <c r="F51" s="106" t="str">
        <f t="shared" si="1"/>
        <v>-</v>
      </c>
    </row>
    <row r="52" spans="1:6" ht="30" customHeight="1">
      <c r="A52" s="61" t="s">
        <v>123</v>
      </c>
      <c r="B52" s="63" t="s">
        <v>198</v>
      </c>
      <c r="C52" s="14">
        <f>CENTRALA!C33+'Razem OW'!C33</f>
        <v>518150</v>
      </c>
      <c r="D52" s="14">
        <f>CENTRALA!D33+'Razem OW'!D33</f>
        <v>518150</v>
      </c>
      <c r="E52" s="78" t="str">
        <f t="shared" si="0"/>
        <v>-</v>
      </c>
      <c r="F52" s="106">
        <f t="shared" si="1"/>
        <v>1</v>
      </c>
    </row>
    <row r="53" spans="1:6" s="13" customFormat="1" ht="30.75" customHeight="1">
      <c r="A53" s="32" t="s">
        <v>60</v>
      </c>
      <c r="B53" s="64" t="s">
        <v>103</v>
      </c>
      <c r="C53" s="21">
        <f>CENTRALA!C34+'Razem OW'!C34</f>
        <v>0</v>
      </c>
      <c r="D53" s="21">
        <f>C53</f>
        <v>0</v>
      </c>
      <c r="E53" s="21" t="str">
        <f t="shared" si="0"/>
        <v>-</v>
      </c>
      <c r="F53" s="109" t="str">
        <f t="shared" si="1"/>
        <v>-</v>
      </c>
    </row>
    <row r="54" spans="1:6" s="13" customFormat="1" ht="30.75" customHeight="1">
      <c r="A54" s="32" t="s">
        <v>59</v>
      </c>
      <c r="B54" s="64" t="s">
        <v>62</v>
      </c>
      <c r="C54" s="12">
        <f>CENTRALA!C35+'Razem OW'!C35</f>
        <v>1839892</v>
      </c>
      <c r="D54" s="12">
        <f>CENTRALA!D35+'Razem OW'!D35</f>
        <v>1839892</v>
      </c>
      <c r="E54" s="12" t="str">
        <f t="shared" si="0"/>
        <v>-</v>
      </c>
      <c r="F54" s="105">
        <f t="shared" si="1"/>
        <v>1</v>
      </c>
    </row>
    <row r="55" spans="1:6" s="13" customFormat="1" ht="45.75" customHeight="1">
      <c r="A55" s="32" t="s">
        <v>184</v>
      </c>
      <c r="B55" s="64" t="s">
        <v>185</v>
      </c>
      <c r="C55" s="12">
        <f>CENTRALA!C36+'Razem OW'!C36</f>
        <v>10901083</v>
      </c>
      <c r="D55" s="12">
        <f>CENTRALA!D36+'Razem OW'!D36</f>
        <v>10901083</v>
      </c>
      <c r="E55" s="12" t="str">
        <f t="shared" si="0"/>
        <v>-</v>
      </c>
      <c r="F55" s="105">
        <f t="shared" si="1"/>
        <v>1</v>
      </c>
    </row>
    <row r="56" spans="1:6" s="13" customFormat="1" ht="33" customHeight="1">
      <c r="A56" s="52" t="s">
        <v>152</v>
      </c>
      <c r="B56" s="53" t="s">
        <v>130</v>
      </c>
      <c r="C56" s="12">
        <f>C19-C24</f>
        <v>966610</v>
      </c>
      <c r="D56" s="12">
        <f>D19-D24</f>
        <v>710476</v>
      </c>
      <c r="E56" s="12">
        <f t="shared" si="0"/>
        <v>-256134</v>
      </c>
      <c r="F56" s="105">
        <f t="shared" si="1"/>
        <v>0.735</v>
      </c>
    </row>
    <row r="57" spans="1:6" s="13" customFormat="1" ht="33" customHeight="1">
      <c r="A57" s="52" t="s">
        <v>153</v>
      </c>
      <c r="B57" s="53" t="s">
        <v>194</v>
      </c>
      <c r="C57" s="12">
        <f>C58+C59+C60+C68+C70+C75+C76+C77</f>
        <v>682594</v>
      </c>
      <c r="D57" s="12">
        <f>D58+D59+D60+D68+D70+D75+D76+D77</f>
        <v>682594</v>
      </c>
      <c r="E57" s="12" t="str">
        <f t="shared" si="0"/>
        <v>-</v>
      </c>
      <c r="F57" s="105">
        <f t="shared" si="1"/>
        <v>1</v>
      </c>
    </row>
    <row r="58" spans="1:6" ht="30" customHeight="1">
      <c r="A58" s="54" t="s">
        <v>17</v>
      </c>
      <c r="B58" s="50" t="s">
        <v>18</v>
      </c>
      <c r="C58" s="14">
        <f>CENTRALA!C38+'Razem OW'!C38</f>
        <v>26253</v>
      </c>
      <c r="D58" s="14">
        <f>CENTRALA!D38+'Razem OW'!D38</f>
        <v>26253</v>
      </c>
      <c r="E58" s="14" t="str">
        <f t="shared" si="0"/>
        <v>-</v>
      </c>
      <c r="F58" s="106">
        <f t="shared" si="1"/>
        <v>1</v>
      </c>
    </row>
    <row r="59" spans="1:6" ht="30" customHeight="1">
      <c r="A59" s="54" t="s">
        <v>19</v>
      </c>
      <c r="B59" s="50" t="s">
        <v>20</v>
      </c>
      <c r="C59" s="14">
        <f>CENTRALA!C39+'Razem OW'!C39</f>
        <v>156690</v>
      </c>
      <c r="D59" s="14">
        <f>CENTRALA!D39+'Razem OW'!D39</f>
        <v>156690</v>
      </c>
      <c r="E59" s="14" t="str">
        <f t="shared" si="0"/>
        <v>-</v>
      </c>
      <c r="F59" s="106">
        <f t="shared" si="1"/>
        <v>1</v>
      </c>
    </row>
    <row r="60" spans="1:6" ht="30" customHeight="1">
      <c r="A60" s="54" t="s">
        <v>21</v>
      </c>
      <c r="B60" s="65" t="s">
        <v>32</v>
      </c>
      <c r="C60" s="14">
        <f>C61+C63+C64+C65+C66+C67</f>
        <v>4694</v>
      </c>
      <c r="D60" s="14">
        <f>D61+D63+D64+D65+D66+D67</f>
        <v>4694</v>
      </c>
      <c r="E60" s="14" t="str">
        <f t="shared" si="0"/>
        <v>-</v>
      </c>
      <c r="F60" s="106">
        <f t="shared" si="1"/>
        <v>1</v>
      </c>
    </row>
    <row r="61" spans="1:6" s="16" customFormat="1" ht="30" customHeight="1">
      <c r="A61" s="66" t="s">
        <v>40</v>
      </c>
      <c r="B61" s="67" t="s">
        <v>33</v>
      </c>
      <c r="C61" s="14">
        <f>CENTRALA!C41+'Razem OW'!C41</f>
        <v>576</v>
      </c>
      <c r="D61" s="14">
        <f>CENTRALA!D41+'Razem OW'!D41</f>
        <v>576</v>
      </c>
      <c r="E61" s="14" t="str">
        <f t="shared" si="0"/>
        <v>-</v>
      </c>
      <c r="F61" s="106">
        <f t="shared" si="1"/>
        <v>1</v>
      </c>
    </row>
    <row r="62" spans="1:6" s="16" customFormat="1" ht="30" customHeight="1">
      <c r="A62" s="66" t="s">
        <v>41</v>
      </c>
      <c r="B62" s="68" t="s">
        <v>34</v>
      </c>
      <c r="C62" s="14">
        <f>CENTRALA!C42+'Razem OW'!C42</f>
        <v>550</v>
      </c>
      <c r="D62" s="14">
        <f>CENTRALA!D42+'Razem OW'!D42</f>
        <v>550</v>
      </c>
      <c r="E62" s="14" t="str">
        <f t="shared" si="0"/>
        <v>-</v>
      </c>
      <c r="F62" s="106">
        <f t="shared" si="1"/>
        <v>1</v>
      </c>
    </row>
    <row r="63" spans="1:6" s="16" customFormat="1" ht="30" customHeight="1">
      <c r="A63" s="66" t="s">
        <v>42</v>
      </c>
      <c r="B63" s="67" t="s">
        <v>35</v>
      </c>
      <c r="C63" s="14">
        <f>CENTRALA!C43+'Razem OW'!C43</f>
        <v>138</v>
      </c>
      <c r="D63" s="14">
        <f>CENTRALA!D43+'Razem OW'!D43</f>
        <v>138</v>
      </c>
      <c r="E63" s="14" t="str">
        <f t="shared" si="0"/>
        <v>-</v>
      </c>
      <c r="F63" s="106">
        <f t="shared" si="1"/>
        <v>1</v>
      </c>
    </row>
    <row r="64" spans="1:6" s="16" customFormat="1" ht="30" customHeight="1">
      <c r="A64" s="66" t="s">
        <v>43</v>
      </c>
      <c r="B64" s="67" t="s">
        <v>36</v>
      </c>
      <c r="C64" s="14">
        <f>CENTRALA!C44+'Razem OW'!C44</f>
        <v>35</v>
      </c>
      <c r="D64" s="14">
        <f>CENTRALA!D44+'Razem OW'!D44</f>
        <v>35</v>
      </c>
      <c r="E64" s="14" t="str">
        <f t="shared" si="0"/>
        <v>-</v>
      </c>
      <c r="F64" s="106">
        <f t="shared" si="1"/>
        <v>1</v>
      </c>
    </row>
    <row r="65" spans="1:6" s="16" customFormat="1" ht="30" customHeight="1">
      <c r="A65" s="66" t="s">
        <v>44</v>
      </c>
      <c r="B65" s="67" t="s">
        <v>37</v>
      </c>
      <c r="C65" s="14">
        <f>CENTRALA!C45+'Razem OW'!C45</f>
        <v>0</v>
      </c>
      <c r="D65" s="14">
        <f>CENTRALA!D45+'Razem OW'!D45</f>
        <v>0</v>
      </c>
      <c r="E65" s="14" t="str">
        <f t="shared" si="0"/>
        <v>-</v>
      </c>
      <c r="F65" s="106" t="str">
        <f t="shared" si="1"/>
        <v>-</v>
      </c>
    </row>
    <row r="66" spans="1:6" s="16" customFormat="1" ht="30" customHeight="1">
      <c r="A66" s="66" t="s">
        <v>45</v>
      </c>
      <c r="B66" s="67" t="s">
        <v>38</v>
      </c>
      <c r="C66" s="14">
        <f>CENTRALA!C46+'Razem OW'!C46</f>
        <v>3627</v>
      </c>
      <c r="D66" s="14">
        <f>CENTRALA!D46+'Razem OW'!D46</f>
        <v>3627</v>
      </c>
      <c r="E66" s="14" t="str">
        <f t="shared" si="0"/>
        <v>-</v>
      </c>
      <c r="F66" s="106">
        <f t="shared" si="1"/>
        <v>1</v>
      </c>
    </row>
    <row r="67" spans="1:6" s="17" customFormat="1" ht="30" customHeight="1">
      <c r="A67" s="66" t="s">
        <v>46</v>
      </c>
      <c r="B67" s="67" t="s">
        <v>39</v>
      </c>
      <c r="C67" s="14">
        <f>CENTRALA!C47+'Razem OW'!C47</f>
        <v>318</v>
      </c>
      <c r="D67" s="14">
        <f>CENTRALA!D47+'Razem OW'!D47</f>
        <v>318</v>
      </c>
      <c r="E67" s="14" t="str">
        <f t="shared" si="0"/>
        <v>-</v>
      </c>
      <c r="F67" s="106">
        <f t="shared" si="1"/>
        <v>1</v>
      </c>
    </row>
    <row r="68" spans="1:6" ht="30" customHeight="1">
      <c r="A68" s="31" t="s">
        <v>22</v>
      </c>
      <c r="B68" s="50" t="s">
        <v>186</v>
      </c>
      <c r="C68" s="14">
        <f>CENTRALA!C48+'Razem OW'!C48</f>
        <v>305966</v>
      </c>
      <c r="D68" s="14">
        <f>CENTRALA!D48+'Razem OW'!D48</f>
        <v>305966</v>
      </c>
      <c r="E68" s="14" t="str">
        <f t="shared" si="0"/>
        <v>-</v>
      </c>
      <c r="F68" s="106">
        <f t="shared" si="1"/>
        <v>1</v>
      </c>
    </row>
    <row r="69" spans="1:6" ht="30" customHeight="1">
      <c r="A69" s="66" t="s">
        <v>187</v>
      </c>
      <c r="B69" s="67" t="s">
        <v>188</v>
      </c>
      <c r="C69" s="14">
        <f>CENTRALA!C49+'Razem OW'!C49</f>
        <v>1401</v>
      </c>
      <c r="D69" s="14">
        <f>CENTRALA!D49+'Razem OW'!D49</f>
        <v>1401</v>
      </c>
      <c r="E69" s="14" t="str">
        <f t="shared" si="0"/>
        <v>-</v>
      </c>
      <c r="F69" s="106">
        <f t="shared" si="1"/>
        <v>1</v>
      </c>
    </row>
    <row r="70" spans="1:6" ht="30" customHeight="1">
      <c r="A70" s="54" t="s">
        <v>23</v>
      </c>
      <c r="B70" s="59" t="s">
        <v>55</v>
      </c>
      <c r="C70" s="14">
        <f>SUM(C71:C74)</f>
        <v>68817</v>
      </c>
      <c r="D70" s="14">
        <f>SUM(D71:D74)</f>
        <v>68817</v>
      </c>
      <c r="E70" s="14" t="str">
        <f t="shared" si="0"/>
        <v>-</v>
      </c>
      <c r="F70" s="106">
        <f t="shared" si="1"/>
        <v>1</v>
      </c>
    </row>
    <row r="71" spans="1:6" s="16" customFormat="1" ht="30" customHeight="1">
      <c r="A71" s="66" t="s">
        <v>51</v>
      </c>
      <c r="B71" s="67" t="s">
        <v>47</v>
      </c>
      <c r="C71" s="14">
        <f>CENTRALA!C51+'Razem OW'!C51</f>
        <v>52521</v>
      </c>
      <c r="D71" s="14">
        <f>CENTRALA!D51+'Razem OW'!D51</f>
        <v>52521</v>
      </c>
      <c r="E71" s="14" t="str">
        <f t="shared" si="0"/>
        <v>-</v>
      </c>
      <c r="F71" s="106">
        <f t="shared" si="1"/>
        <v>1</v>
      </c>
    </row>
    <row r="72" spans="1:6" s="16" customFormat="1" ht="30" customHeight="1">
      <c r="A72" s="66" t="s">
        <v>52</v>
      </c>
      <c r="B72" s="67" t="s">
        <v>48</v>
      </c>
      <c r="C72" s="14">
        <f>CENTRALA!C52+'Razem OW'!C52</f>
        <v>7500</v>
      </c>
      <c r="D72" s="14">
        <f>CENTRALA!D52+'Razem OW'!D52</f>
        <v>7500</v>
      </c>
      <c r="E72" s="14" t="str">
        <f t="shared" si="0"/>
        <v>-</v>
      </c>
      <c r="F72" s="106">
        <f t="shared" si="1"/>
        <v>1</v>
      </c>
    </row>
    <row r="73" spans="1:6" s="16" customFormat="1" ht="30" customHeight="1">
      <c r="A73" s="66" t="s">
        <v>53</v>
      </c>
      <c r="B73" s="67" t="s">
        <v>49</v>
      </c>
      <c r="C73" s="14">
        <f>CENTRALA!C53+'Razem OW'!C53</f>
        <v>0</v>
      </c>
      <c r="D73" s="14">
        <f>CENTRALA!D53+'Razem OW'!D53</f>
        <v>0</v>
      </c>
      <c r="E73" s="14" t="str">
        <f t="shared" si="0"/>
        <v>-</v>
      </c>
      <c r="F73" s="106" t="str">
        <f t="shared" si="1"/>
        <v>-</v>
      </c>
    </row>
    <row r="74" spans="1:6" s="16" customFormat="1" ht="30" customHeight="1">
      <c r="A74" s="66" t="s">
        <v>54</v>
      </c>
      <c r="B74" s="67" t="s">
        <v>50</v>
      </c>
      <c r="C74" s="14">
        <f>CENTRALA!C54+'Razem OW'!C54</f>
        <v>8796</v>
      </c>
      <c r="D74" s="14">
        <f>CENTRALA!D54+'Razem OW'!D54</f>
        <v>8796</v>
      </c>
      <c r="E74" s="14" t="str">
        <f t="shared" si="0"/>
        <v>-</v>
      </c>
      <c r="F74" s="106">
        <f t="shared" si="1"/>
        <v>1</v>
      </c>
    </row>
    <row r="75" spans="1:6" ht="30" customHeight="1">
      <c r="A75" s="54" t="s">
        <v>24</v>
      </c>
      <c r="B75" s="55" t="s">
        <v>25</v>
      </c>
      <c r="C75" s="14">
        <f>CENTRALA!C55+'Razem OW'!C55</f>
        <v>50</v>
      </c>
      <c r="D75" s="14">
        <f>CENTRALA!D55+'Razem OW'!D55</f>
        <v>50</v>
      </c>
      <c r="E75" s="14" t="str">
        <f t="shared" si="0"/>
        <v>-</v>
      </c>
      <c r="F75" s="106">
        <f t="shared" si="1"/>
        <v>1</v>
      </c>
    </row>
    <row r="76" spans="1:6" ht="42" customHeight="1">
      <c r="A76" s="54" t="s">
        <v>26</v>
      </c>
      <c r="B76" s="55" t="s">
        <v>189</v>
      </c>
      <c r="C76" s="78">
        <f>CENTRALA!C56+'Razem OW'!C56</f>
        <v>113546</v>
      </c>
      <c r="D76" s="78">
        <f>CENTRALA!D56+'Razem OW'!D56</f>
        <v>113546</v>
      </c>
      <c r="E76" s="14" t="str">
        <f t="shared" si="0"/>
        <v>-</v>
      </c>
      <c r="F76" s="106">
        <f t="shared" si="1"/>
        <v>1</v>
      </c>
    </row>
    <row r="77" spans="1:6" ht="30" customHeight="1">
      <c r="A77" s="54" t="s">
        <v>27</v>
      </c>
      <c r="B77" s="55" t="s">
        <v>28</v>
      </c>
      <c r="C77" s="14">
        <f>CENTRALA!C57+'Razem OW'!C57</f>
        <v>6578</v>
      </c>
      <c r="D77" s="14">
        <f>CENTRALA!D57+'Razem OW'!D57</f>
        <v>6578</v>
      </c>
      <c r="E77" s="14" t="str">
        <f t="shared" si="0"/>
        <v>-</v>
      </c>
      <c r="F77" s="106">
        <f t="shared" si="1"/>
        <v>1</v>
      </c>
    </row>
    <row r="78" spans="1:6" s="13" customFormat="1" ht="33" customHeight="1">
      <c r="A78" s="69" t="s">
        <v>154</v>
      </c>
      <c r="B78" s="70" t="s">
        <v>193</v>
      </c>
      <c r="C78" s="12">
        <f>'[4]PP-PK 2012-2015'!E$78+158</f>
        <v>91842</v>
      </c>
      <c r="D78" s="12">
        <f>C78</f>
        <v>91842</v>
      </c>
      <c r="E78" s="12" t="str">
        <f t="shared" si="0"/>
        <v>-</v>
      </c>
      <c r="F78" s="105">
        <f t="shared" si="1"/>
        <v>1</v>
      </c>
    </row>
    <row r="79" spans="1:6" s="13" customFormat="1" ht="33" customHeight="1">
      <c r="A79" s="69" t="s">
        <v>156</v>
      </c>
      <c r="B79" s="70" t="s">
        <v>155</v>
      </c>
      <c r="C79" s="12">
        <f>C80+C81+C82+C83</f>
        <v>350081</v>
      </c>
      <c r="D79" s="12">
        <f>D80+D81+D82+D83</f>
        <v>350081</v>
      </c>
      <c r="E79" s="12" t="str">
        <f aca="true" t="shared" si="2" ref="E79:E96">IF(C79=D79,"-",D79-C79)</f>
        <v>-</v>
      </c>
      <c r="F79" s="105">
        <f aca="true" t="shared" si="3" ref="F79:F96">IF(C79=0,"-",D79/C79)</f>
        <v>1</v>
      </c>
    </row>
    <row r="80" spans="1:6" ht="47.25" customHeight="1">
      <c r="A80" s="54" t="s">
        <v>104</v>
      </c>
      <c r="B80" s="55" t="s">
        <v>126</v>
      </c>
      <c r="C80" s="14">
        <f>CENTRALA!C59+'Razem OW'!C59</f>
        <v>1483</v>
      </c>
      <c r="D80" s="14">
        <f>CENTRALA!D59+'Razem OW'!D59</f>
        <v>1483</v>
      </c>
      <c r="E80" s="14" t="str">
        <f t="shared" si="2"/>
        <v>-</v>
      </c>
      <c r="F80" s="106">
        <f t="shared" si="3"/>
        <v>1</v>
      </c>
    </row>
    <row r="81" spans="1:6" ht="33.75" customHeight="1">
      <c r="A81" s="54" t="s">
        <v>30</v>
      </c>
      <c r="B81" s="55" t="s">
        <v>57</v>
      </c>
      <c r="C81" s="14">
        <f>CENTRALA!C60+'Razem OW'!C60</f>
        <v>319554</v>
      </c>
      <c r="D81" s="14">
        <f>CENTRALA!D60+'Razem OW'!D60</f>
        <v>319554</v>
      </c>
      <c r="E81" s="14" t="str">
        <f t="shared" si="2"/>
        <v>-</v>
      </c>
      <c r="F81" s="106">
        <f t="shared" si="3"/>
        <v>1</v>
      </c>
    </row>
    <row r="82" spans="1:6" ht="30" customHeight="1">
      <c r="A82" s="54" t="s">
        <v>31</v>
      </c>
      <c r="B82" s="55" t="s">
        <v>106</v>
      </c>
      <c r="C82" s="14">
        <f>CENTRALA!C61+'Razem OW'!C61</f>
        <v>7514</v>
      </c>
      <c r="D82" s="14">
        <f>CENTRALA!D61+'Razem OW'!D61</f>
        <v>7514</v>
      </c>
      <c r="E82" s="14" t="str">
        <f t="shared" si="2"/>
        <v>-</v>
      </c>
      <c r="F82" s="106">
        <f t="shared" si="3"/>
        <v>1</v>
      </c>
    </row>
    <row r="83" spans="1:6" ht="30" customHeight="1">
      <c r="A83" s="54" t="s">
        <v>105</v>
      </c>
      <c r="B83" s="59" t="s">
        <v>107</v>
      </c>
      <c r="C83" s="14">
        <f>CENTRALA!C62+'Razem OW'!C62</f>
        <v>21530</v>
      </c>
      <c r="D83" s="14">
        <f>CENTRALA!D62+'Razem OW'!D62</f>
        <v>21530</v>
      </c>
      <c r="E83" s="14" t="str">
        <f t="shared" si="2"/>
        <v>-</v>
      </c>
      <c r="F83" s="106">
        <f t="shared" si="3"/>
        <v>1</v>
      </c>
    </row>
    <row r="84" spans="1:6" s="13" customFormat="1" ht="33" customHeight="1">
      <c r="A84" s="69" t="s">
        <v>157</v>
      </c>
      <c r="B84" s="70" t="s">
        <v>129</v>
      </c>
      <c r="C84" s="12">
        <f>C85+C86</f>
        <v>90114</v>
      </c>
      <c r="D84" s="12">
        <f>D85+D86</f>
        <v>90114</v>
      </c>
      <c r="E84" s="12" t="str">
        <f t="shared" si="2"/>
        <v>-</v>
      </c>
      <c r="F84" s="105">
        <f t="shared" si="3"/>
        <v>1</v>
      </c>
    </row>
    <row r="85" spans="1:6" ht="30" customHeight="1">
      <c r="A85" s="54" t="s">
        <v>108</v>
      </c>
      <c r="B85" s="55" t="s">
        <v>109</v>
      </c>
      <c r="C85" s="14">
        <f>'[4]PP-PK 2012-2015'!E$85</f>
        <v>90114</v>
      </c>
      <c r="D85" s="14">
        <f aca="true" t="shared" si="4" ref="D85:D93">C85</f>
        <v>90114</v>
      </c>
      <c r="E85" s="14" t="str">
        <f t="shared" si="2"/>
        <v>-</v>
      </c>
      <c r="F85" s="106">
        <f t="shared" si="3"/>
        <v>1</v>
      </c>
    </row>
    <row r="86" spans="1:6" ht="30" customHeight="1">
      <c r="A86" s="54" t="s">
        <v>110</v>
      </c>
      <c r="B86" s="59" t="s">
        <v>111</v>
      </c>
      <c r="C86" s="14">
        <f>'[5]Pp-Pk_2011-2014 z prognozą 2011'!E82</f>
        <v>0</v>
      </c>
      <c r="D86" s="14">
        <f t="shared" si="4"/>
        <v>0</v>
      </c>
      <c r="E86" s="14" t="str">
        <f t="shared" si="2"/>
        <v>-</v>
      </c>
      <c r="F86" s="106" t="str">
        <f t="shared" si="3"/>
        <v>-</v>
      </c>
    </row>
    <row r="87" spans="1:6" s="13" customFormat="1" ht="39.75" customHeight="1">
      <c r="A87" s="69" t="s">
        <v>158</v>
      </c>
      <c r="B87" s="70" t="s">
        <v>133</v>
      </c>
      <c r="C87" s="12">
        <f>CENTRALA!C63+'Razem OW'!C63</f>
        <v>115891</v>
      </c>
      <c r="D87" s="12">
        <f>CENTRALA!D63+'Razem OW'!D63</f>
        <v>115891</v>
      </c>
      <c r="E87" s="12" t="str">
        <f t="shared" si="2"/>
        <v>-</v>
      </c>
      <c r="F87" s="105">
        <f t="shared" si="3"/>
        <v>1</v>
      </c>
    </row>
    <row r="88" spans="1:6" s="13" customFormat="1" ht="64.5" customHeight="1">
      <c r="A88" s="69" t="s">
        <v>159</v>
      </c>
      <c r="B88" s="70" t="s">
        <v>120</v>
      </c>
      <c r="C88" s="12">
        <f>C56-C57+C78-C79+C84-C87</f>
        <v>0</v>
      </c>
      <c r="D88" s="12">
        <f>D56-D57+D78-D79+D84-D87</f>
        <v>-256134</v>
      </c>
      <c r="E88" s="12">
        <f t="shared" si="2"/>
        <v>-256134</v>
      </c>
      <c r="F88" s="105" t="str">
        <f t="shared" si="3"/>
        <v>-</v>
      </c>
    </row>
    <row r="89" spans="1:6" s="13" customFormat="1" ht="33" customHeight="1">
      <c r="A89" s="69" t="s">
        <v>160</v>
      </c>
      <c r="B89" s="70" t="s">
        <v>127</v>
      </c>
      <c r="C89" s="12">
        <f>C90-C91</f>
        <v>0</v>
      </c>
      <c r="D89" s="12">
        <f>D90-D91</f>
        <v>0</v>
      </c>
      <c r="E89" s="12" t="str">
        <f t="shared" si="2"/>
        <v>-</v>
      </c>
      <c r="F89" s="105" t="str">
        <f t="shared" si="3"/>
        <v>-</v>
      </c>
    </row>
    <row r="90" spans="1:6" ht="30" customHeight="1">
      <c r="A90" s="54" t="s">
        <v>113</v>
      </c>
      <c r="B90" s="55" t="s">
        <v>114</v>
      </c>
      <c r="C90" s="14">
        <v>0</v>
      </c>
      <c r="D90" s="14">
        <f t="shared" si="4"/>
        <v>0</v>
      </c>
      <c r="E90" s="14" t="str">
        <f t="shared" si="2"/>
        <v>-</v>
      </c>
      <c r="F90" s="106" t="str">
        <f t="shared" si="3"/>
        <v>-</v>
      </c>
    </row>
    <row r="91" spans="1:6" ht="30" customHeight="1">
      <c r="A91" s="54" t="s">
        <v>115</v>
      </c>
      <c r="B91" s="55" t="s">
        <v>116</v>
      </c>
      <c r="C91" s="14">
        <v>0</v>
      </c>
      <c r="D91" s="14">
        <f t="shared" si="4"/>
        <v>0</v>
      </c>
      <c r="E91" s="14" t="str">
        <f t="shared" si="2"/>
        <v>-</v>
      </c>
      <c r="F91" s="106" t="str">
        <f t="shared" si="3"/>
        <v>-</v>
      </c>
    </row>
    <row r="92" spans="1:6" s="18" customFormat="1" ht="33" customHeight="1">
      <c r="A92" s="69" t="s">
        <v>161</v>
      </c>
      <c r="B92" s="71" t="s">
        <v>128</v>
      </c>
      <c r="C92" s="73">
        <f>C88+C89</f>
        <v>0</v>
      </c>
      <c r="D92" s="73">
        <f>D88+D89</f>
        <v>-256134</v>
      </c>
      <c r="E92" s="73">
        <f t="shared" si="2"/>
        <v>-256134</v>
      </c>
      <c r="F92" s="110" t="str">
        <f t="shared" si="3"/>
        <v>-</v>
      </c>
    </row>
    <row r="93" spans="1:6" s="18" customFormat="1" ht="69" customHeight="1">
      <c r="A93" s="69" t="s">
        <v>162</v>
      </c>
      <c r="B93" s="71" t="s">
        <v>117</v>
      </c>
      <c r="C93" s="73">
        <v>0</v>
      </c>
      <c r="D93" s="73">
        <f t="shared" si="4"/>
        <v>0</v>
      </c>
      <c r="E93" s="73" t="str">
        <f t="shared" si="2"/>
        <v>-</v>
      </c>
      <c r="F93" s="110" t="str">
        <f t="shared" si="3"/>
        <v>-</v>
      </c>
    </row>
    <row r="94" spans="1:6" s="18" customFormat="1" ht="33" customHeight="1">
      <c r="A94" s="69" t="s">
        <v>163</v>
      </c>
      <c r="B94" s="71" t="s">
        <v>134</v>
      </c>
      <c r="C94" s="73">
        <f>C92-C93</f>
        <v>0</v>
      </c>
      <c r="D94" s="73">
        <f>D92-D93</f>
        <v>-256134</v>
      </c>
      <c r="E94" s="73">
        <f t="shared" si="2"/>
        <v>-256134</v>
      </c>
      <c r="F94" s="110" t="str">
        <f t="shared" si="3"/>
        <v>-</v>
      </c>
    </row>
    <row r="95" spans="1:6" s="18" customFormat="1" ht="33" customHeight="1">
      <c r="A95" s="52" t="s">
        <v>164</v>
      </c>
      <c r="B95" s="72" t="s">
        <v>118</v>
      </c>
      <c r="C95" s="73">
        <f>C7+C13+C20+C21+C22+C23+C78+C84</f>
        <v>66729068</v>
      </c>
      <c r="D95" s="73">
        <f>D7+D13+D20+D21+D22+D23+D78+D84</f>
        <v>66729068</v>
      </c>
      <c r="E95" s="73" t="str">
        <f t="shared" si="2"/>
        <v>-</v>
      </c>
      <c r="F95" s="110">
        <f t="shared" si="3"/>
        <v>1</v>
      </c>
    </row>
    <row r="96" spans="1:6" s="18" customFormat="1" ht="33" customHeight="1">
      <c r="A96" s="69" t="s">
        <v>165</v>
      </c>
      <c r="B96" s="71" t="s">
        <v>119</v>
      </c>
      <c r="C96" s="73">
        <f>C10+C16+C25+C26+C53+C54+C57+C79+C87</f>
        <v>66729068</v>
      </c>
      <c r="D96" s="73">
        <f>D10+D16+D25+D26+D53+D54+D57+D79+D87</f>
        <v>66985202</v>
      </c>
      <c r="E96" s="73">
        <f t="shared" si="2"/>
        <v>256134</v>
      </c>
      <c r="F96" s="110">
        <f t="shared" si="3"/>
        <v>1.0038</v>
      </c>
    </row>
    <row r="97" ht="26.25">
      <c r="C97" s="19"/>
    </row>
    <row r="98" ht="26.25">
      <c r="C98" s="19"/>
    </row>
    <row r="99" ht="26.25">
      <c r="C99" s="19"/>
    </row>
    <row r="100" ht="26.25">
      <c r="C100" s="19"/>
    </row>
    <row r="101" ht="26.25">
      <c r="C101" s="19"/>
    </row>
    <row r="102" ht="26.25">
      <c r="C102" s="19"/>
    </row>
    <row r="103" ht="26.25">
      <c r="C103" s="19"/>
    </row>
    <row r="104" ht="26.25">
      <c r="C104" s="19"/>
    </row>
    <row r="105" ht="26.25">
      <c r="C105" s="19"/>
    </row>
    <row r="106" ht="26.25">
      <c r="C106" s="19"/>
    </row>
    <row r="107" ht="26.25">
      <c r="C107" s="19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0" r:id="rId1"/>
  <headerFooter alignWithMargins="0">
    <oddFooter>&amp;R&amp;20&amp;P</oddFooter>
  </headerFooter>
  <rowBreaks count="1" manualBreakCount="1">
    <brk id="5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69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8788251</v>
      </c>
      <c r="D7" s="15">
        <f>D8+D9+D10+D15+D16+D17+D18+D19+D20+D21+D22+D23+D24+D25+D29+D30+D32+D33</f>
        <v>9044385</v>
      </c>
      <c r="E7" s="12">
        <f>IF(C7=D7,"-",D7-C7)</f>
        <v>256134</v>
      </c>
      <c r="F7" s="98">
        <f>IF(C7=0,"-",D7/C7)</f>
        <v>1.029</v>
      </c>
    </row>
    <row r="8" spans="1:6" ht="33" customHeight="1">
      <c r="A8" s="28" t="s">
        <v>1</v>
      </c>
      <c r="B8" s="76" t="s">
        <v>138</v>
      </c>
      <c r="C8" s="79">
        <v>1067000</v>
      </c>
      <c r="D8" s="24">
        <f aca="true" t="shared" si="0" ref="D8:D23">C8</f>
        <v>1067000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730170</v>
      </c>
      <c r="D9" s="24">
        <f>C9+12000</f>
        <v>742170</v>
      </c>
      <c r="E9" s="99">
        <f t="shared" si="1"/>
        <v>12000</v>
      </c>
      <c r="F9" s="100">
        <f t="shared" si="2"/>
        <v>1.0164</v>
      </c>
    </row>
    <row r="10" spans="1:6" ht="33" customHeight="1">
      <c r="A10" s="28" t="s">
        <v>3</v>
      </c>
      <c r="B10" s="76" t="s">
        <v>136</v>
      </c>
      <c r="C10" s="79">
        <v>4299971</v>
      </c>
      <c r="D10" s="24">
        <f>C10+244134</f>
        <v>4544105</v>
      </c>
      <c r="E10" s="99">
        <f t="shared" si="1"/>
        <v>244134</v>
      </c>
      <c r="F10" s="100">
        <f t="shared" si="2"/>
        <v>1.0568</v>
      </c>
    </row>
    <row r="11" spans="1:6" ht="31.5" customHeight="1">
      <c r="A11" s="77" t="s">
        <v>58</v>
      </c>
      <c r="B11" s="88" t="s">
        <v>167</v>
      </c>
      <c r="C11" s="79">
        <v>370632</v>
      </c>
      <c r="D11" s="24">
        <f t="shared" si="0"/>
        <v>370632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323499</v>
      </c>
      <c r="D12" s="24">
        <f t="shared" si="0"/>
        <v>323499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275842</v>
      </c>
      <c r="D13" s="24">
        <f t="shared" si="0"/>
        <v>275842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153203</v>
      </c>
      <c r="D14" s="24">
        <f t="shared" si="0"/>
        <v>153203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349281</v>
      </c>
      <c r="D15" s="24">
        <f t="shared" si="0"/>
        <v>349281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400821</v>
      </c>
      <c r="D16" s="24">
        <f t="shared" si="0"/>
        <v>400821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138872</v>
      </c>
      <c r="D17" s="24">
        <f t="shared" si="0"/>
        <v>138872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39137</v>
      </c>
      <c r="D18" s="24">
        <f t="shared" si="0"/>
        <v>39137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200591</v>
      </c>
      <c r="D19" s="24">
        <f t="shared" si="0"/>
        <v>200591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95731</v>
      </c>
      <c r="D20" s="24">
        <f t="shared" si="0"/>
        <v>95731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7683</v>
      </c>
      <c r="D21" s="24">
        <f t="shared" si="0"/>
        <v>7683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18195</v>
      </c>
      <c r="D22" s="24">
        <f t="shared" si="0"/>
        <v>18195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248682</v>
      </c>
      <c r="D23" s="24">
        <f t="shared" si="0"/>
        <v>248682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115500</v>
      </c>
      <c r="D24" s="24">
        <f aca="true" t="shared" si="3" ref="D24:D31">C24</f>
        <v>115500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1060197</v>
      </c>
      <c r="D25" s="24">
        <f t="shared" si="3"/>
        <v>1060197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1052400</v>
      </c>
      <c r="D26" s="24">
        <f t="shared" si="3"/>
        <v>1052400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5868</v>
      </c>
      <c r="D27" s="24">
        <f t="shared" si="3"/>
        <v>5868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1929</v>
      </c>
      <c r="D28" s="24">
        <f t="shared" si="3"/>
        <v>1929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16420</v>
      </c>
      <c r="D33" s="24">
        <f>C33</f>
        <v>16420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229260</v>
      </c>
      <c r="D35" s="95">
        <f>C35</f>
        <v>229260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1536899</v>
      </c>
      <c r="D36" s="82">
        <f>D12+D14+D25+D31</f>
        <v>1536899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68091</v>
      </c>
      <c r="D37" s="23">
        <f>D38+D39+D40+D48+D50+D56+D57+D55</f>
        <v>68091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2708</v>
      </c>
      <c r="D38" s="83">
        <f>C38</f>
        <v>2708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12325</v>
      </c>
      <c r="D39" s="83">
        <f>C39</f>
        <v>12325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446</v>
      </c>
      <c r="D40" s="83">
        <f>D41+D43+D44+D45+D46+D47</f>
        <v>446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27</v>
      </c>
      <c r="D41" s="83">
        <f>C41</f>
        <v>27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27</v>
      </c>
      <c r="D42" s="83">
        <f aca="true" t="shared" si="4" ref="D42:D61">C42</f>
        <v>27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39</v>
      </c>
      <c r="D43" s="83">
        <f t="shared" si="4"/>
        <v>39</v>
      </c>
      <c r="E43" s="99" t="str">
        <f t="shared" si="1"/>
        <v>-</v>
      </c>
      <c r="F43" s="100">
        <f t="shared" si="2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353</v>
      </c>
      <c r="D46" s="83">
        <f t="shared" si="4"/>
        <v>353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27</v>
      </c>
      <c r="D47" s="83">
        <f>C47</f>
        <v>27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39512</v>
      </c>
      <c r="D48" s="83">
        <f>C48</f>
        <v>39512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71</v>
      </c>
      <c r="D49" s="83">
        <f>C49</f>
        <v>71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8739</v>
      </c>
      <c r="D50" s="83">
        <f>D51+D52+D53+D54</f>
        <v>8739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6792</v>
      </c>
      <c r="D51" s="83">
        <f t="shared" si="4"/>
        <v>6792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968</v>
      </c>
      <c r="D52" s="83">
        <f t="shared" si="4"/>
        <v>968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979</v>
      </c>
      <c r="D54" s="83">
        <f t="shared" si="4"/>
        <v>979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4066</v>
      </c>
      <c r="D56" s="83">
        <f>C56</f>
        <v>4066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295</v>
      </c>
      <c r="D57" s="83">
        <f>C57</f>
        <v>295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34920</v>
      </c>
      <c r="D58" s="26">
        <f>D59+D60+D61+D62</f>
        <v>34920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20</v>
      </c>
      <c r="D59" s="83">
        <f t="shared" si="4"/>
        <v>20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33000</v>
      </c>
      <c r="D60" s="83">
        <f t="shared" si="4"/>
        <v>33000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1900</v>
      </c>
      <c r="D62" s="83">
        <f>C62</f>
        <v>1900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12260</v>
      </c>
      <c r="D63" s="26">
        <f>C63</f>
        <v>12260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70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1578162</v>
      </c>
      <c r="D7" s="15">
        <f>D8+D9+D10+D15+D16+D17+D18+D19+D20+D21+D22+D23+D24+D25+D29+D30+D32+D33</f>
        <v>1578162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188231</v>
      </c>
      <c r="D8" s="24">
        <f aca="true" t="shared" si="0" ref="D8:D23">C8</f>
        <v>188231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127390</v>
      </c>
      <c r="D9" s="24">
        <f t="shared" si="0"/>
        <v>127390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755354</v>
      </c>
      <c r="D10" s="24">
        <f t="shared" si="0"/>
        <v>755354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52840</v>
      </c>
      <c r="D11" s="24">
        <f t="shared" si="0"/>
        <v>52840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48176</v>
      </c>
      <c r="D12" s="24">
        <f t="shared" si="0"/>
        <v>48176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28690</v>
      </c>
      <c r="D13" s="24">
        <f t="shared" si="0"/>
        <v>28690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11546</v>
      </c>
      <c r="D14" s="24">
        <f t="shared" si="0"/>
        <v>11546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58314</v>
      </c>
      <c r="D15" s="24">
        <f t="shared" si="0"/>
        <v>58314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54590</v>
      </c>
      <c r="D16" s="24">
        <f t="shared" si="0"/>
        <v>54590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43728</v>
      </c>
      <c r="D17" s="24">
        <f t="shared" si="0"/>
        <v>43728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9923</v>
      </c>
      <c r="D18" s="24">
        <f t="shared" si="0"/>
        <v>9923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47222</v>
      </c>
      <c r="D19" s="24">
        <f t="shared" si="0"/>
        <v>47222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12900</v>
      </c>
      <c r="D20" s="24">
        <f t="shared" si="0"/>
        <v>12900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1750</v>
      </c>
      <c r="D21" s="24">
        <f t="shared" si="0"/>
        <v>1750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4687</v>
      </c>
      <c r="D22" s="24">
        <f t="shared" si="0"/>
        <v>4687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40167</v>
      </c>
      <c r="D23" s="24">
        <f t="shared" si="0"/>
        <v>40167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26290</v>
      </c>
      <c r="D24" s="24">
        <f aca="true" t="shared" si="3" ref="D24:D31">C24</f>
        <v>26290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198678</v>
      </c>
      <c r="D25" s="24">
        <f t="shared" si="3"/>
        <v>198678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197928</v>
      </c>
      <c r="D26" s="24">
        <f t="shared" si="3"/>
        <v>197928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590</v>
      </c>
      <c r="D27" s="24">
        <f t="shared" si="3"/>
        <v>590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160</v>
      </c>
      <c r="D28" s="24">
        <f t="shared" si="3"/>
        <v>160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8938</v>
      </c>
      <c r="D33" s="24">
        <f>C33</f>
        <v>8938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51997</v>
      </c>
      <c r="D35" s="95">
        <f>C35</f>
        <v>51997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258400</v>
      </c>
      <c r="D36" s="82">
        <f>D12+D14+D25+D31</f>
        <v>258400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15231</v>
      </c>
      <c r="D37" s="23">
        <f>D38+D39+D40+D48+D50+D56+D57+D55</f>
        <v>15231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934</v>
      </c>
      <c r="D38" s="83">
        <f>C38</f>
        <v>934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2090</v>
      </c>
      <c r="D39" s="83">
        <f>C39</f>
        <v>2090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135</v>
      </c>
      <c r="D40" s="83">
        <f>D41+D43+D44+D45+D46+D47</f>
        <v>135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0</v>
      </c>
      <c r="D41" s="83">
        <f>C41</f>
        <v>0</v>
      </c>
      <c r="E41" s="99" t="str">
        <f t="shared" si="1"/>
        <v>-</v>
      </c>
      <c r="F41" s="100" t="str">
        <f t="shared" si="2"/>
        <v>-</v>
      </c>
    </row>
    <row r="42" spans="1:6" ht="28.5" customHeight="1">
      <c r="A42" s="41" t="s">
        <v>41</v>
      </c>
      <c r="B42" s="43" t="s">
        <v>34</v>
      </c>
      <c r="C42" s="79">
        <v>0</v>
      </c>
      <c r="D42" s="83">
        <f aca="true" t="shared" si="4" ref="D42:D61">C42</f>
        <v>0</v>
      </c>
      <c r="E42" s="99" t="str">
        <f t="shared" si="1"/>
        <v>-</v>
      </c>
      <c r="F42" s="100" t="str">
        <f t="shared" si="2"/>
        <v>-</v>
      </c>
    </row>
    <row r="43" spans="1:6" ht="28.5" customHeight="1">
      <c r="A43" s="41" t="s">
        <v>42</v>
      </c>
      <c r="B43" s="42" t="s">
        <v>35</v>
      </c>
      <c r="C43" s="79">
        <v>6</v>
      </c>
      <c r="D43" s="83">
        <f t="shared" si="4"/>
        <v>6</v>
      </c>
      <c r="E43" s="99" t="str">
        <f t="shared" si="1"/>
        <v>-</v>
      </c>
      <c r="F43" s="100">
        <f t="shared" si="2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127</v>
      </c>
      <c r="D46" s="83">
        <f t="shared" si="4"/>
        <v>127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2</v>
      </c>
      <c r="D47" s="83">
        <f>C47</f>
        <v>2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8290</v>
      </c>
      <c r="D48" s="83">
        <f>C48</f>
        <v>8290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20</v>
      </c>
      <c r="D49" s="83">
        <f>C49</f>
        <v>20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1840</v>
      </c>
      <c r="D50" s="83">
        <f>D51+D52+D53+D54</f>
        <v>1840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1425</v>
      </c>
      <c r="D51" s="83">
        <f t="shared" si="4"/>
        <v>1425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203</v>
      </c>
      <c r="D52" s="83">
        <f t="shared" si="4"/>
        <v>203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212</v>
      </c>
      <c r="D54" s="83">
        <f t="shared" si="4"/>
        <v>212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1757</v>
      </c>
      <c r="D56" s="83">
        <f>C56</f>
        <v>1757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185</v>
      </c>
      <c r="D57" s="83">
        <f>C57</f>
        <v>185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6823</v>
      </c>
      <c r="D58" s="26">
        <f>D59+D60+D61+D62</f>
        <v>6823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10</v>
      </c>
      <c r="D59" s="83">
        <f t="shared" si="4"/>
        <v>10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6313</v>
      </c>
      <c r="D60" s="83">
        <f t="shared" si="4"/>
        <v>6313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500</v>
      </c>
      <c r="D62" s="83">
        <f>C62</f>
        <v>500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1550</v>
      </c>
      <c r="D63" s="26">
        <f>C63</f>
        <v>1550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6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71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3328089</v>
      </c>
      <c r="D7" s="15">
        <f>D8+D9+D10+D15+D16+D17+D18+D19+D20+D21+D22+D23+D24+D25+D29+D30+D32+D33</f>
        <v>3328089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414444</v>
      </c>
      <c r="D8" s="24">
        <f aca="true" t="shared" si="0" ref="D8:D23">C8</f>
        <v>414444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264289</v>
      </c>
      <c r="D9" s="24">
        <f t="shared" si="0"/>
        <v>264289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1572136</v>
      </c>
      <c r="D10" s="24">
        <f t="shared" si="0"/>
        <v>1572136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119252</v>
      </c>
      <c r="D11" s="24">
        <f t="shared" si="0"/>
        <v>119252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102505</v>
      </c>
      <c r="D12" s="24">
        <f t="shared" si="0"/>
        <v>102505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70393</v>
      </c>
      <c r="D13" s="24">
        <f t="shared" si="0"/>
        <v>70393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35977</v>
      </c>
      <c r="D14" s="24">
        <f t="shared" si="0"/>
        <v>35977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107349</v>
      </c>
      <c r="D15" s="24">
        <f t="shared" si="0"/>
        <v>107349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139384</v>
      </c>
      <c r="D16" s="24">
        <f t="shared" si="0"/>
        <v>139384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87048</v>
      </c>
      <c r="D17" s="24">
        <f t="shared" si="0"/>
        <v>87048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20005</v>
      </c>
      <c r="D18" s="24">
        <f t="shared" si="0"/>
        <v>20005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106149</v>
      </c>
      <c r="D19" s="24">
        <f t="shared" si="0"/>
        <v>106149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31955</v>
      </c>
      <c r="D20" s="24">
        <f t="shared" si="0"/>
        <v>31955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3007</v>
      </c>
      <c r="D21" s="24">
        <f t="shared" si="0"/>
        <v>3007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7424</v>
      </c>
      <c r="D22" s="24">
        <f t="shared" si="0"/>
        <v>7424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83487</v>
      </c>
      <c r="D23" s="24">
        <f t="shared" si="0"/>
        <v>83487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40698</v>
      </c>
      <c r="D24" s="24">
        <f aca="true" t="shared" si="3" ref="D24:D31">C24</f>
        <v>40698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396000</v>
      </c>
      <c r="D25" s="24">
        <f t="shared" si="3"/>
        <v>396000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383017</v>
      </c>
      <c r="D26" s="24">
        <f t="shared" si="3"/>
        <v>383017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10944</v>
      </c>
      <c r="D27" s="24">
        <f t="shared" si="3"/>
        <v>10944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2039</v>
      </c>
      <c r="D28" s="24">
        <f t="shared" si="3"/>
        <v>2039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54714</v>
      </c>
      <c r="D33" s="24">
        <f>C33</f>
        <v>54714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106415</v>
      </c>
      <c r="D35" s="95">
        <f>C35</f>
        <v>106415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534482</v>
      </c>
      <c r="D36" s="82">
        <f>D12+D14+D25+D31</f>
        <v>534482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23307</v>
      </c>
      <c r="D37" s="23">
        <f>D38+D39+D40+D48+D50+D56+D57+D55</f>
        <v>23307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969</v>
      </c>
      <c r="D38" s="83">
        <f>C38</f>
        <v>969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2495</v>
      </c>
      <c r="D39" s="83">
        <f>C39</f>
        <v>2495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116</v>
      </c>
      <c r="D40" s="83">
        <f>D41+D43+D44+D45+D46+D47</f>
        <v>116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25</v>
      </c>
      <c r="D41" s="83">
        <f>C41</f>
        <v>25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25</v>
      </c>
      <c r="D42" s="83">
        <f aca="true" t="shared" si="4" ref="D42:D61">C42</f>
        <v>25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99" t="str">
        <f t="shared" si="1"/>
        <v>-</v>
      </c>
      <c r="F43" s="100" t="str">
        <f t="shared" si="2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59</v>
      </c>
      <c r="D46" s="83">
        <f t="shared" si="4"/>
        <v>59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32</v>
      </c>
      <c r="D47" s="83">
        <f>C47</f>
        <v>32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13082</v>
      </c>
      <c r="D48" s="83">
        <f>C48</f>
        <v>13082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10</v>
      </c>
      <c r="D49" s="83">
        <f>C49</f>
        <v>10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2905</v>
      </c>
      <c r="D50" s="83">
        <f>D51+D52+D53+D54</f>
        <v>2905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2249</v>
      </c>
      <c r="D51" s="83">
        <f t="shared" si="4"/>
        <v>2249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321</v>
      </c>
      <c r="D52" s="83">
        <f t="shared" si="4"/>
        <v>321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335</v>
      </c>
      <c r="D54" s="83">
        <f t="shared" si="4"/>
        <v>335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3500</v>
      </c>
      <c r="D56" s="83">
        <f>C56</f>
        <v>3500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240</v>
      </c>
      <c r="D57" s="83">
        <f>C57</f>
        <v>240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16266</v>
      </c>
      <c r="D58" s="26">
        <f>D59+D60+D61+D62</f>
        <v>16266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22</v>
      </c>
      <c r="D59" s="83">
        <f t="shared" si="4"/>
        <v>22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15974</v>
      </c>
      <c r="D60" s="83">
        <f t="shared" si="4"/>
        <v>15974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270</v>
      </c>
      <c r="D62" s="83">
        <f>C62</f>
        <v>270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3778</v>
      </c>
      <c r="D63" s="26">
        <f>C63</f>
        <v>3778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72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1918181</v>
      </c>
      <c r="D7" s="15">
        <f>D8+D9+D10+D15+D16+D17+D18+D19+D20+D21+D22+D23+D24+D25+D29+D30+D32+D33</f>
        <v>1918181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233200</v>
      </c>
      <c r="D8" s="24">
        <f aca="true" t="shared" si="0" ref="D8:D23">C8</f>
        <v>233200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183200</v>
      </c>
      <c r="D9" s="24">
        <f t="shared" si="0"/>
        <v>183200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927447</v>
      </c>
      <c r="D10" s="24">
        <f t="shared" si="0"/>
        <v>927447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59852</v>
      </c>
      <c r="D11" s="24">
        <f t="shared" si="0"/>
        <v>59852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54374</v>
      </c>
      <c r="D12" s="24">
        <f t="shared" si="0"/>
        <v>54374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54296</v>
      </c>
      <c r="D13" s="24">
        <f t="shared" si="0"/>
        <v>54296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31978</v>
      </c>
      <c r="D14" s="24">
        <f t="shared" si="0"/>
        <v>31978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82492</v>
      </c>
      <c r="D15" s="24">
        <f t="shared" si="0"/>
        <v>82492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51030</v>
      </c>
      <c r="D16" s="24">
        <f t="shared" si="0"/>
        <v>51030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26546</v>
      </c>
      <c r="D17" s="24">
        <f t="shared" si="0"/>
        <v>26546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10475</v>
      </c>
      <c r="D18" s="24">
        <f t="shared" si="0"/>
        <v>10475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66584</v>
      </c>
      <c r="D19" s="24">
        <f t="shared" si="0"/>
        <v>66584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18400</v>
      </c>
      <c r="D20" s="24">
        <f t="shared" si="0"/>
        <v>18400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1400</v>
      </c>
      <c r="D21" s="24">
        <f t="shared" si="0"/>
        <v>1400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5501</v>
      </c>
      <c r="D22" s="24">
        <f t="shared" si="0"/>
        <v>5501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42005</v>
      </c>
      <c r="D23" s="24">
        <f t="shared" si="0"/>
        <v>42005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26000</v>
      </c>
      <c r="D24" s="24">
        <f aca="true" t="shared" si="3" ref="D24:D31">C24</f>
        <v>26000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233763</v>
      </c>
      <c r="D25" s="24">
        <f t="shared" si="3"/>
        <v>233763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231763</v>
      </c>
      <c r="D26" s="24">
        <f t="shared" si="3"/>
        <v>231763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400</v>
      </c>
      <c r="D27" s="24">
        <f t="shared" si="3"/>
        <v>400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1600</v>
      </c>
      <c r="D28" s="24">
        <f t="shared" si="3"/>
        <v>1600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10138</v>
      </c>
      <c r="D33" s="24">
        <f>C33</f>
        <v>10138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69081</v>
      </c>
      <c r="D35" s="95">
        <f>C35</f>
        <v>69081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320115</v>
      </c>
      <c r="D36" s="82">
        <f>D12+D14+D25+D31</f>
        <v>320115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14308</v>
      </c>
      <c r="D37" s="23">
        <f>D38+D39+D40+D48+D50+D56+D57+D55</f>
        <v>14308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625</v>
      </c>
      <c r="D38" s="83">
        <f>C38</f>
        <v>625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1022</v>
      </c>
      <c r="D39" s="83">
        <f>C39</f>
        <v>1022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207</v>
      </c>
      <c r="D40" s="83">
        <f>D41+D43+D44+D45+D46+D47</f>
        <v>207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17</v>
      </c>
      <c r="D41" s="83">
        <f>C41</f>
        <v>17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17</v>
      </c>
      <c r="D42" s="83">
        <f aca="true" t="shared" si="4" ref="D42:D61">C42</f>
        <v>17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35</v>
      </c>
      <c r="D43" s="83">
        <f t="shared" si="4"/>
        <v>35</v>
      </c>
      <c r="E43" s="99" t="str">
        <f t="shared" si="1"/>
        <v>-</v>
      </c>
      <c r="F43" s="100">
        <f t="shared" si="2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150</v>
      </c>
      <c r="D46" s="83">
        <f t="shared" si="4"/>
        <v>150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5</v>
      </c>
      <c r="D47" s="83">
        <f>C47</f>
        <v>5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9216</v>
      </c>
      <c r="D48" s="83">
        <f>C48</f>
        <v>9216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0</v>
      </c>
      <c r="D49" s="83">
        <f>C49</f>
        <v>0</v>
      </c>
      <c r="E49" s="99" t="str">
        <f t="shared" si="1"/>
        <v>-</v>
      </c>
      <c r="F49" s="100" t="str">
        <f t="shared" si="2"/>
        <v>-</v>
      </c>
    </row>
    <row r="50" spans="1:6" ht="28.5" customHeight="1">
      <c r="A50" s="30" t="s">
        <v>23</v>
      </c>
      <c r="B50" s="40" t="s">
        <v>55</v>
      </c>
      <c r="C50" s="93">
        <f>C51+C52+C53+C54</f>
        <v>2050</v>
      </c>
      <c r="D50" s="83">
        <f>D51+D52+D53+D54</f>
        <v>2050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1584</v>
      </c>
      <c r="D51" s="83">
        <f t="shared" si="4"/>
        <v>1584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226</v>
      </c>
      <c r="D52" s="83">
        <f t="shared" si="4"/>
        <v>226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240</v>
      </c>
      <c r="D54" s="83">
        <f t="shared" si="4"/>
        <v>240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940</v>
      </c>
      <c r="D56" s="83">
        <f>C56</f>
        <v>940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248</v>
      </c>
      <c r="D57" s="83">
        <f>C57</f>
        <v>248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3986</v>
      </c>
      <c r="D58" s="26">
        <f>D59+D60+D61+D62</f>
        <v>3986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3</v>
      </c>
      <c r="D59" s="83">
        <f t="shared" si="4"/>
        <v>3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3740</v>
      </c>
      <c r="D60" s="83">
        <f t="shared" si="4"/>
        <v>3740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243</v>
      </c>
      <c r="D62" s="83">
        <f>C62</f>
        <v>243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443</v>
      </c>
      <c r="D63" s="26">
        <f>C63</f>
        <v>443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3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73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3623614</v>
      </c>
      <c r="D7" s="15">
        <f>D8+D9+D10+D15+D16+D17+D18+D19+D20+D21+D22+D23+D24+D25+D29+D30+D32+D33</f>
        <v>3623614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441786</v>
      </c>
      <c r="D8" s="24">
        <f aca="true" t="shared" si="0" ref="D8:D19">C8</f>
        <v>441786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325692</v>
      </c>
      <c r="D9" s="24">
        <f t="shared" si="0"/>
        <v>325692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1704150</v>
      </c>
      <c r="D10" s="24">
        <f t="shared" si="0"/>
        <v>1704150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102204</v>
      </c>
      <c r="D11" s="24">
        <f t="shared" si="0"/>
        <v>102204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91196</v>
      </c>
      <c r="D12" s="24">
        <f t="shared" si="0"/>
        <v>91196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92907</v>
      </c>
      <c r="D13" s="24">
        <f t="shared" si="0"/>
        <v>92907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49235</v>
      </c>
      <c r="D14" s="24">
        <f t="shared" si="0"/>
        <v>49235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138083</v>
      </c>
      <c r="D15" s="24">
        <f t="shared" si="0"/>
        <v>138083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107101</v>
      </c>
      <c r="D16" s="24">
        <f t="shared" si="0"/>
        <v>107101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42009</v>
      </c>
      <c r="D17" s="24">
        <f t="shared" si="0"/>
        <v>42009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19687</v>
      </c>
      <c r="D18" s="24">
        <f t="shared" si="0"/>
        <v>19687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107673</v>
      </c>
      <c r="D19" s="24">
        <f t="shared" si="0"/>
        <v>107673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27000</v>
      </c>
      <c r="D20" s="24">
        <f aca="true" t="shared" si="3" ref="D20:D35">C20</f>
        <v>27000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1400</v>
      </c>
      <c r="D21" s="24">
        <f t="shared" si="3"/>
        <v>1400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10445</v>
      </c>
      <c r="D22" s="24">
        <f>C22</f>
        <v>10445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107892</v>
      </c>
      <c r="D23" s="24">
        <f>C23</f>
        <v>107892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50000</v>
      </c>
      <c r="D24" s="24">
        <f t="shared" si="3"/>
        <v>50000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528687</v>
      </c>
      <c r="D25" s="24">
        <f>C25</f>
        <v>528687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528087</v>
      </c>
      <c r="D26" s="24">
        <f t="shared" si="3"/>
        <v>528087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500</v>
      </c>
      <c r="D27" s="24">
        <f t="shared" si="3"/>
        <v>500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100</v>
      </c>
      <c r="D28" s="24">
        <f t="shared" si="3"/>
        <v>100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12009</v>
      </c>
      <c r="D33" s="24">
        <f>C33</f>
        <v>12009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103845</v>
      </c>
      <c r="D35" s="95">
        <f t="shared" si="3"/>
        <v>103845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669118</v>
      </c>
      <c r="D36" s="82">
        <f>D12+D14+D25+D31</f>
        <v>669118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30177</v>
      </c>
      <c r="D37" s="23">
        <f>D38+D39+D40+D48+D50+D56+D57+D55</f>
        <v>30177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1665</v>
      </c>
      <c r="D38" s="83">
        <f>C38</f>
        <v>1665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3178</v>
      </c>
      <c r="D39" s="83">
        <f>C39</f>
        <v>3178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273</v>
      </c>
      <c r="D40" s="83">
        <f>D41+D43+D44+D45+D46+D47</f>
        <v>273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46</v>
      </c>
      <c r="D41" s="83">
        <f>C41</f>
        <v>46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46</v>
      </c>
      <c r="D42" s="83">
        <f aca="true" t="shared" si="4" ref="D42:D61">C42</f>
        <v>46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99" t="str">
        <f t="shared" si="1"/>
        <v>-</v>
      </c>
      <c r="F43" s="100" t="str">
        <f t="shared" si="2"/>
        <v>-</v>
      </c>
    </row>
    <row r="44" spans="1:6" ht="28.5" customHeight="1">
      <c r="A44" s="41" t="s">
        <v>43</v>
      </c>
      <c r="B44" s="42" t="s">
        <v>36</v>
      </c>
      <c r="C44" s="79">
        <v>6</v>
      </c>
      <c r="D44" s="83">
        <f t="shared" si="4"/>
        <v>6</v>
      </c>
      <c r="E44" s="99" t="str">
        <f t="shared" si="1"/>
        <v>-</v>
      </c>
      <c r="F44" s="100">
        <f t="shared" si="2"/>
        <v>1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209</v>
      </c>
      <c r="D46" s="83">
        <f t="shared" si="4"/>
        <v>209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12</v>
      </c>
      <c r="D47" s="83">
        <f>C47</f>
        <v>12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17941</v>
      </c>
      <c r="D48" s="83">
        <f>C48</f>
        <v>17941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100</v>
      </c>
      <c r="D49" s="83">
        <f>C49</f>
        <v>100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3986</v>
      </c>
      <c r="D50" s="83">
        <f>D51+D52+D53+D54</f>
        <v>3986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3084</v>
      </c>
      <c r="D51" s="83">
        <f t="shared" si="4"/>
        <v>3084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440</v>
      </c>
      <c r="D52" s="83">
        <f t="shared" si="4"/>
        <v>440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462</v>
      </c>
      <c r="D54" s="83">
        <f t="shared" si="4"/>
        <v>462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2901</v>
      </c>
      <c r="D56" s="83">
        <f>C56</f>
        <v>2901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233</v>
      </c>
      <c r="D57" s="83">
        <f>C57</f>
        <v>233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28764</v>
      </c>
      <c r="D58" s="26">
        <f>D59+D60+D61+D62</f>
        <v>28764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65</v>
      </c>
      <c r="D59" s="83">
        <f t="shared" si="4"/>
        <v>65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24004</v>
      </c>
      <c r="D60" s="83">
        <f t="shared" si="4"/>
        <v>24004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4695</v>
      </c>
      <c r="D62" s="83">
        <f>C62</f>
        <v>4695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8089</v>
      </c>
      <c r="D63" s="26">
        <f>C63</f>
        <v>8089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3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74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7590652</v>
      </c>
      <c r="D7" s="15">
        <f>D8+D9+D10+D15+D16+D17+D18+D19+D20+D21+D22+D23+D24+D25+D29+D30+D32+D33</f>
        <v>7590652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24">
        <v>913414</v>
      </c>
      <c r="D8" s="24">
        <f aca="true" t="shared" si="0" ref="D8:D19">C8</f>
        <v>913414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24">
        <v>721558</v>
      </c>
      <c r="D9" s="24">
        <f t="shared" si="0"/>
        <v>721558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24">
        <v>3478107</v>
      </c>
      <c r="D10" s="24">
        <f t="shared" si="0"/>
        <v>3478107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24">
        <v>230257</v>
      </c>
      <c r="D11" s="24">
        <f t="shared" si="0"/>
        <v>230257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24">
        <v>205348</v>
      </c>
      <c r="D12" s="24">
        <f t="shared" si="0"/>
        <v>205348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24">
        <v>175224</v>
      </c>
      <c r="D13" s="24">
        <f t="shared" si="0"/>
        <v>175224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24">
        <v>73656</v>
      </c>
      <c r="D14" s="24">
        <f t="shared" si="0"/>
        <v>73656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24">
        <v>280187</v>
      </c>
      <c r="D15" s="24">
        <f t="shared" si="0"/>
        <v>280187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24">
        <v>235714</v>
      </c>
      <c r="D16" s="24">
        <f t="shared" si="0"/>
        <v>235714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24">
        <v>186539</v>
      </c>
      <c r="D17" s="24">
        <f t="shared" si="0"/>
        <v>186539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24">
        <v>46981</v>
      </c>
      <c r="D18" s="24">
        <f t="shared" si="0"/>
        <v>46981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24">
        <v>210271</v>
      </c>
      <c r="D19" s="24">
        <f t="shared" si="0"/>
        <v>210271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24">
        <v>70000</v>
      </c>
      <c r="D20" s="24">
        <f aca="true" t="shared" si="3" ref="D20:D35">C20</f>
        <v>70000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24">
        <v>4683</v>
      </c>
      <c r="D21" s="24">
        <f t="shared" si="3"/>
        <v>4683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24">
        <v>28462</v>
      </c>
      <c r="D22" s="24">
        <f>C22</f>
        <v>28462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24">
        <v>196209</v>
      </c>
      <c r="D23" s="24">
        <f>C23</f>
        <v>196209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24">
        <v>106100</v>
      </c>
      <c r="D24" s="24">
        <f t="shared" si="3"/>
        <v>106100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24">
        <v>1061521</v>
      </c>
      <c r="D25" s="24">
        <f>C25</f>
        <v>1061521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24">
        <v>1060706</v>
      </c>
      <c r="D26" s="24">
        <f t="shared" si="3"/>
        <v>1060706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24">
        <v>724</v>
      </c>
      <c r="D27" s="24">
        <f t="shared" si="3"/>
        <v>724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24">
        <v>91</v>
      </c>
      <c r="D28" s="24">
        <f t="shared" si="3"/>
        <v>91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24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24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24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24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24">
        <v>50906</v>
      </c>
      <c r="D33" s="24">
        <f>C33</f>
        <v>50906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199444</v>
      </c>
      <c r="D35" s="95">
        <f t="shared" si="3"/>
        <v>199444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1340525</v>
      </c>
      <c r="D36" s="82">
        <f>D12+D14+D25+D31</f>
        <v>1340525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59539</v>
      </c>
      <c r="D37" s="23">
        <f>D38+D39+D40+D48+D50+D56+D57+D55</f>
        <v>59539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2691</v>
      </c>
      <c r="D38" s="83">
        <f>C38</f>
        <v>2691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7328</v>
      </c>
      <c r="D39" s="83">
        <f>C39</f>
        <v>7328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652</v>
      </c>
      <c r="D40" s="83">
        <f>D41+D43+D44+D45+D46+D47</f>
        <v>652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90</v>
      </c>
      <c r="D41" s="83">
        <f>C41</f>
        <v>90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90</v>
      </c>
      <c r="D42" s="83">
        <f aca="true" t="shared" si="4" ref="D42:D61">C42</f>
        <v>90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99" t="str">
        <f t="shared" si="1"/>
        <v>-</v>
      </c>
      <c r="F43" s="100" t="str">
        <f t="shared" si="2"/>
        <v>-</v>
      </c>
    </row>
    <row r="44" spans="1:6" ht="28.5" customHeight="1">
      <c r="A44" s="41" t="s">
        <v>43</v>
      </c>
      <c r="B44" s="42" t="s">
        <v>36</v>
      </c>
      <c r="C44" s="79">
        <v>11</v>
      </c>
      <c r="D44" s="83">
        <f t="shared" si="4"/>
        <v>11</v>
      </c>
      <c r="E44" s="99" t="str">
        <f t="shared" si="1"/>
        <v>-</v>
      </c>
      <c r="F44" s="100">
        <f t="shared" si="2"/>
        <v>1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528</v>
      </c>
      <c r="D46" s="83">
        <f t="shared" si="4"/>
        <v>528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23</v>
      </c>
      <c r="D47" s="83">
        <f>C47</f>
        <v>23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36086</v>
      </c>
      <c r="D48" s="83">
        <f>C48</f>
        <v>36086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250</v>
      </c>
      <c r="D49" s="83">
        <f>C49</f>
        <v>250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7997</v>
      </c>
      <c r="D50" s="83">
        <f>D51+D52+D53+D54</f>
        <v>7997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6203</v>
      </c>
      <c r="D51" s="83">
        <f t="shared" si="4"/>
        <v>6203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884</v>
      </c>
      <c r="D52" s="83">
        <f t="shared" si="4"/>
        <v>884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910</v>
      </c>
      <c r="D54" s="83">
        <f t="shared" si="4"/>
        <v>910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4395</v>
      </c>
      <c r="D56" s="83">
        <f>C56</f>
        <v>4395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390</v>
      </c>
      <c r="D57" s="83">
        <f>C57</f>
        <v>390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6435</v>
      </c>
      <c r="D58" s="26">
        <f>D59+D60+D61+D62</f>
        <v>6435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450</v>
      </c>
      <c r="D59" s="83">
        <f t="shared" si="4"/>
        <v>450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5385</v>
      </c>
      <c r="D60" s="83">
        <f t="shared" si="4"/>
        <v>5385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600</v>
      </c>
      <c r="D62" s="83">
        <f>C62</f>
        <v>600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3066</v>
      </c>
      <c r="D63" s="26">
        <f>C63</f>
        <v>3066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G1" sqref="G1:O16384"/>
      <selection pane="bottomLef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75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2131241</v>
      </c>
      <c r="D7" s="15">
        <f>D8+D9+D10+D15+D16+D17+D18+D19+D20+D21+D22+D23+D24+D25+D29+D30+D32+D33</f>
        <v>2131241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254680</v>
      </c>
      <c r="D8" s="24">
        <f aca="true" t="shared" si="0" ref="D8:D19">C8</f>
        <v>254680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157572</v>
      </c>
      <c r="D9" s="24">
        <f t="shared" si="0"/>
        <v>157572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1008952</v>
      </c>
      <c r="D10" s="24">
        <f t="shared" si="0"/>
        <v>1008952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75018</v>
      </c>
      <c r="D11" s="24">
        <f t="shared" si="0"/>
        <v>75018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66229</v>
      </c>
      <c r="D12" s="24">
        <f t="shared" si="0"/>
        <v>66229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45872</v>
      </c>
      <c r="D13" s="24">
        <f t="shared" si="0"/>
        <v>45872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18824</v>
      </c>
      <c r="D14" s="24">
        <f t="shared" si="0"/>
        <v>18824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67767</v>
      </c>
      <c r="D15" s="24">
        <f t="shared" si="0"/>
        <v>67767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70602</v>
      </c>
      <c r="D16" s="24">
        <f t="shared" si="0"/>
        <v>70602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43304</v>
      </c>
      <c r="D17" s="24">
        <f t="shared" si="0"/>
        <v>43304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12408</v>
      </c>
      <c r="D18" s="24">
        <f t="shared" si="0"/>
        <v>12408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63670</v>
      </c>
      <c r="D19" s="24">
        <f t="shared" si="0"/>
        <v>63670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25000</v>
      </c>
      <c r="D20" s="24">
        <f aca="true" t="shared" si="3" ref="D20:D35">C20</f>
        <v>25000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1400</v>
      </c>
      <c r="D21" s="24">
        <f t="shared" si="3"/>
        <v>1400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5362</v>
      </c>
      <c r="D22" s="24">
        <f>C22</f>
        <v>5362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50194</v>
      </c>
      <c r="D23" s="24">
        <f>C23</f>
        <v>50194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30039</v>
      </c>
      <c r="D24" s="24">
        <f t="shared" si="3"/>
        <v>30039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276730</v>
      </c>
      <c r="D25" s="24">
        <f>C25</f>
        <v>276730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276508</v>
      </c>
      <c r="D26" s="24">
        <f t="shared" si="3"/>
        <v>276508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88</v>
      </c>
      <c r="D27" s="24">
        <f t="shared" si="3"/>
        <v>88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134</v>
      </c>
      <c r="D28" s="24">
        <f t="shared" si="3"/>
        <v>134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63561</v>
      </c>
      <c r="D33" s="24">
        <f>C33</f>
        <v>63561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56453</v>
      </c>
      <c r="D35" s="95">
        <f t="shared" si="3"/>
        <v>56453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361783</v>
      </c>
      <c r="D36" s="82">
        <f>D12+D14+D25+D31</f>
        <v>361783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18638</v>
      </c>
      <c r="D37" s="23">
        <f>D38+D39+D40+D48+D50+D56+D57+D55</f>
        <v>18638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874</v>
      </c>
      <c r="D38" s="83">
        <f>C38</f>
        <v>874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1926</v>
      </c>
      <c r="D39" s="83">
        <f>C39</f>
        <v>1926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55</v>
      </c>
      <c r="D40" s="83">
        <f>D41+D43+D44+D45+D46+D47</f>
        <v>55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7</v>
      </c>
      <c r="D41" s="83">
        <f>C41</f>
        <v>7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7</v>
      </c>
      <c r="D42" s="83">
        <f aca="true" t="shared" si="4" ref="D42:D61">C42</f>
        <v>7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3</v>
      </c>
      <c r="D43" s="83">
        <f t="shared" si="4"/>
        <v>3</v>
      </c>
      <c r="E43" s="99" t="str">
        <f t="shared" si="1"/>
        <v>-</v>
      </c>
      <c r="F43" s="100">
        <f t="shared" si="2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45</v>
      </c>
      <c r="D46" s="83">
        <f t="shared" si="4"/>
        <v>45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0</v>
      </c>
      <c r="D47" s="83">
        <f>C47</f>
        <v>0</v>
      </c>
      <c r="E47" s="99" t="str">
        <f t="shared" si="1"/>
        <v>-</v>
      </c>
      <c r="F47" s="100" t="str">
        <f t="shared" si="2"/>
        <v>-</v>
      </c>
    </row>
    <row r="48" spans="1:6" ht="28.5" customHeight="1">
      <c r="A48" s="30" t="s">
        <v>22</v>
      </c>
      <c r="B48" s="39" t="s">
        <v>186</v>
      </c>
      <c r="C48" s="79">
        <v>10128</v>
      </c>
      <c r="D48" s="83">
        <f>C48</f>
        <v>10128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35</v>
      </c>
      <c r="D49" s="83">
        <f>C49</f>
        <v>35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2250</v>
      </c>
      <c r="D50" s="83">
        <f>D51+D52+D53+D54</f>
        <v>2250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1741</v>
      </c>
      <c r="D51" s="83">
        <f t="shared" si="4"/>
        <v>1741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248</v>
      </c>
      <c r="D52" s="83">
        <f t="shared" si="4"/>
        <v>248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261</v>
      </c>
      <c r="D54" s="83">
        <f t="shared" si="4"/>
        <v>261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3231</v>
      </c>
      <c r="D56" s="83">
        <f>C56</f>
        <v>3231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174</v>
      </c>
      <c r="D57" s="83">
        <f>C57</f>
        <v>174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25678</v>
      </c>
      <c r="D58" s="26">
        <f>D59+D60+D61+D62</f>
        <v>25678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3</v>
      </c>
      <c r="D59" s="83">
        <f t="shared" si="4"/>
        <v>3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24175</v>
      </c>
      <c r="D60" s="83">
        <f t="shared" si="4"/>
        <v>24175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1500</v>
      </c>
      <c r="D62" s="83">
        <f>C62</f>
        <v>1500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3885</v>
      </c>
      <c r="D63" s="26">
        <f>C63</f>
        <v>3885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3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76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2252858</v>
      </c>
      <c r="D7" s="15">
        <f>D8+D9+D10+D15+D16+D17+D18+D19+D20+D21+D22+D23+D24+D25+D29+D30+D32+D33</f>
        <v>2252858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281000</v>
      </c>
      <c r="D8" s="24">
        <f aca="true" t="shared" si="0" ref="D8:D19">C8</f>
        <v>281000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188423</v>
      </c>
      <c r="D9" s="24">
        <f t="shared" si="0"/>
        <v>188423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1090725</v>
      </c>
      <c r="D10" s="24">
        <f t="shared" si="0"/>
        <v>1090725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73630</v>
      </c>
      <c r="D11" s="24">
        <f t="shared" si="0"/>
        <v>73630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66471</v>
      </c>
      <c r="D12" s="24">
        <f t="shared" si="0"/>
        <v>66471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53706</v>
      </c>
      <c r="D13" s="24">
        <f t="shared" si="0"/>
        <v>53706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27846</v>
      </c>
      <c r="D14" s="24">
        <f t="shared" si="0"/>
        <v>27846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84577</v>
      </c>
      <c r="D15" s="24">
        <f t="shared" si="0"/>
        <v>84577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69436</v>
      </c>
      <c r="D16" s="24">
        <f t="shared" si="0"/>
        <v>69436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36148</v>
      </c>
      <c r="D17" s="24">
        <f t="shared" si="0"/>
        <v>36148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15229</v>
      </c>
      <c r="D18" s="24">
        <f t="shared" si="0"/>
        <v>15229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84670</v>
      </c>
      <c r="D19" s="24">
        <f t="shared" si="0"/>
        <v>84670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19674</v>
      </c>
      <c r="D20" s="24">
        <f aca="true" t="shared" si="3" ref="D20:D35">C20</f>
        <v>19674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3000</v>
      </c>
      <c r="D21" s="24">
        <f t="shared" si="3"/>
        <v>3000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7150</v>
      </c>
      <c r="D22" s="24">
        <f>C22</f>
        <v>7150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61798</v>
      </c>
      <c r="D23" s="24">
        <f>C23</f>
        <v>61798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28000</v>
      </c>
      <c r="D24" s="24">
        <f t="shared" si="3"/>
        <v>28000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275705</v>
      </c>
      <c r="D25" s="24">
        <f>C25</f>
        <v>275705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275185</v>
      </c>
      <c r="D26" s="24">
        <f t="shared" si="3"/>
        <v>275185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370</v>
      </c>
      <c r="D27" s="24">
        <f t="shared" si="3"/>
        <v>370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150</v>
      </c>
      <c r="D28" s="24">
        <f t="shared" si="3"/>
        <v>150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7323</v>
      </c>
      <c r="D33" s="24">
        <f>C33</f>
        <v>7323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91856</v>
      </c>
      <c r="D35" s="95">
        <f t="shared" si="3"/>
        <v>91856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370022</v>
      </c>
      <c r="D36" s="82">
        <f>D12+D14+D25+D31</f>
        <v>370022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19035</v>
      </c>
      <c r="D37" s="23">
        <f>D38+D39+D40+D48+D50+D56+D57+D55</f>
        <v>19035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820</v>
      </c>
      <c r="D38" s="83">
        <f>C38</f>
        <v>820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1880</v>
      </c>
      <c r="D39" s="83">
        <f>C39</f>
        <v>1880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108</v>
      </c>
      <c r="D40" s="83">
        <f>D41+D43+D44+D45+D46+D47</f>
        <v>108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34</v>
      </c>
      <c r="D41" s="83">
        <f>C41</f>
        <v>34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31</v>
      </c>
      <c r="D42" s="83">
        <f aca="true" t="shared" si="4" ref="D42:D61">C42</f>
        <v>31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99" t="str">
        <f t="shared" si="1"/>
        <v>-</v>
      </c>
      <c r="F43" s="100" t="str">
        <f t="shared" si="2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71</v>
      </c>
      <c r="D46" s="83">
        <f t="shared" si="4"/>
        <v>71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3</v>
      </c>
      <c r="D47" s="83">
        <f>C47</f>
        <v>3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10578</v>
      </c>
      <c r="D48" s="83">
        <f>C48</f>
        <v>10578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30</v>
      </c>
      <c r="D49" s="83">
        <f>C49</f>
        <v>30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2340</v>
      </c>
      <c r="D50" s="83">
        <f>D51+D52+D53+D54</f>
        <v>2340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1818</v>
      </c>
      <c r="D51" s="83">
        <f t="shared" si="4"/>
        <v>1818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259</v>
      </c>
      <c r="D52" s="83">
        <f t="shared" si="4"/>
        <v>259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263</v>
      </c>
      <c r="D54" s="83">
        <f t="shared" si="4"/>
        <v>263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3161</v>
      </c>
      <c r="D56" s="83">
        <f>C56</f>
        <v>3161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148</v>
      </c>
      <c r="D57" s="83">
        <f>C57</f>
        <v>148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39642</v>
      </c>
      <c r="D58" s="26">
        <f>D59+D60+D61+D62</f>
        <v>39642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100</v>
      </c>
      <c r="D59" s="83">
        <f t="shared" si="4"/>
        <v>100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38805</v>
      </c>
      <c r="D60" s="83">
        <f t="shared" si="4"/>
        <v>38805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737</v>
      </c>
      <c r="D62" s="83">
        <f>C62</f>
        <v>737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2</v>
      </c>
      <c r="D63" s="26">
        <f>C63</f>
        <v>2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77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5538956</v>
      </c>
      <c r="D7" s="15">
        <f>D8+D9+D10+D15+D16+D17+D18+D19+D20+D21+D22+D23+D24+D25+D29+D30+D32+D33</f>
        <v>5538956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704000</v>
      </c>
      <c r="D8" s="24">
        <f aca="true" t="shared" si="0" ref="D8:D19">C8</f>
        <v>704000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493210</v>
      </c>
      <c r="D9" s="24">
        <f t="shared" si="0"/>
        <v>493210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2574596</v>
      </c>
      <c r="D10" s="24">
        <f t="shared" si="0"/>
        <v>2574596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176140</v>
      </c>
      <c r="D11" s="24">
        <f t="shared" si="0"/>
        <v>176140</v>
      </c>
      <c r="E11" s="99" t="str">
        <f t="shared" si="1"/>
        <v>-</v>
      </c>
      <c r="F11" s="100">
        <f t="shared" si="2"/>
        <v>1</v>
      </c>
    </row>
    <row r="12" spans="1:6" s="91" customFormat="1" ht="31.5" customHeight="1">
      <c r="A12" s="89" t="s">
        <v>168</v>
      </c>
      <c r="B12" s="90" t="s">
        <v>171</v>
      </c>
      <c r="C12" s="79">
        <v>160113</v>
      </c>
      <c r="D12" s="24">
        <f t="shared" si="0"/>
        <v>160113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116524</v>
      </c>
      <c r="D13" s="24">
        <f t="shared" si="0"/>
        <v>116524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52779</v>
      </c>
      <c r="D14" s="24">
        <f t="shared" si="0"/>
        <v>52779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206836</v>
      </c>
      <c r="D15" s="24">
        <f t="shared" si="0"/>
        <v>206836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160248</v>
      </c>
      <c r="D16" s="24">
        <f t="shared" si="0"/>
        <v>160248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67043</v>
      </c>
      <c r="D17" s="24">
        <f t="shared" si="0"/>
        <v>67043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40505</v>
      </c>
      <c r="D18" s="24">
        <f t="shared" si="0"/>
        <v>40505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154353</v>
      </c>
      <c r="D19" s="24">
        <f t="shared" si="0"/>
        <v>154353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60200</v>
      </c>
      <c r="D20" s="24">
        <f aca="true" t="shared" si="3" ref="D20:D35">C20</f>
        <v>60200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3400</v>
      </c>
      <c r="D21" s="24">
        <f t="shared" si="3"/>
        <v>3400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16729</v>
      </c>
      <c r="D22" s="24">
        <f>C22</f>
        <v>16729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156821</v>
      </c>
      <c r="D23" s="24">
        <f>C23</f>
        <v>156821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81200</v>
      </c>
      <c r="D24" s="24">
        <f t="shared" si="3"/>
        <v>81200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734789</v>
      </c>
      <c r="D25" s="24">
        <f>C25</f>
        <v>734789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733739</v>
      </c>
      <c r="D26" s="24">
        <f t="shared" si="3"/>
        <v>733739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800</v>
      </c>
      <c r="D27" s="24">
        <f t="shared" si="3"/>
        <v>800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250</v>
      </c>
      <c r="D28" s="24">
        <f t="shared" si="3"/>
        <v>250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85026</v>
      </c>
      <c r="D33" s="24">
        <f>C33</f>
        <v>85026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4">
        <v>0</v>
      </c>
      <c r="D34" s="94">
        <f t="shared" si="3"/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4">
        <v>144357</v>
      </c>
      <c r="D35" s="95">
        <f t="shared" si="3"/>
        <v>144357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4">
        <f>C12+C14+C25+C31</f>
        <v>947681</v>
      </c>
      <c r="D36" s="82">
        <f>D12+D14+D25+D31</f>
        <v>947681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41924</v>
      </c>
      <c r="D37" s="23">
        <f>D38+D39+D40+D48+D50+D56+D57+D55</f>
        <v>41924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2328</v>
      </c>
      <c r="D38" s="83">
        <f>C38</f>
        <v>2328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8085</v>
      </c>
      <c r="D39" s="83">
        <f>C39</f>
        <v>8085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367</v>
      </c>
      <c r="D40" s="83">
        <f>D41+D43+D44+D45+D46+D47</f>
        <v>367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46</v>
      </c>
      <c r="D41" s="83">
        <f>C41</f>
        <v>46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46</v>
      </c>
      <c r="D42" s="83">
        <f aca="true" t="shared" si="4" ref="D42:D61">C42</f>
        <v>46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99" t="str">
        <f t="shared" si="1"/>
        <v>-</v>
      </c>
      <c r="F43" s="100" t="str">
        <f t="shared" si="2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230</v>
      </c>
      <c r="D46" s="83">
        <f t="shared" si="4"/>
        <v>230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91</v>
      </c>
      <c r="D47" s="83">
        <f>C47</f>
        <v>91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22159</v>
      </c>
      <c r="D48" s="83">
        <f>C48</f>
        <v>22159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123</v>
      </c>
      <c r="D49" s="83">
        <f>C49</f>
        <v>123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4908</v>
      </c>
      <c r="D50" s="83">
        <f>D51+D52+D53+D54</f>
        <v>4908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3809</v>
      </c>
      <c r="D51" s="83">
        <f t="shared" si="4"/>
        <v>3809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543</v>
      </c>
      <c r="D52" s="83">
        <f t="shared" si="4"/>
        <v>543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556</v>
      </c>
      <c r="D54" s="83">
        <f t="shared" si="4"/>
        <v>556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3551</v>
      </c>
      <c r="D56" s="83">
        <f>C56</f>
        <v>3551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526</v>
      </c>
      <c r="D57" s="83">
        <f>C57</f>
        <v>526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23600</v>
      </c>
      <c r="D58" s="26">
        <f>D59+D60+D61+D62</f>
        <v>23600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100</v>
      </c>
      <c r="D59" s="83">
        <f t="shared" si="4"/>
        <v>100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20000</v>
      </c>
      <c r="D60" s="83">
        <f t="shared" si="4"/>
        <v>20000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3500</v>
      </c>
      <c r="D62" s="83">
        <f>C62</f>
        <v>3500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3200</v>
      </c>
      <c r="D63" s="26">
        <f>C63</f>
        <v>3200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6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78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2786282</v>
      </c>
      <c r="D7" s="15">
        <f>D8+D9+D10+D15+D16+D17+D18+D19+D20+D21+D22+D23+D24+D25+D29+D30+D32+D33</f>
        <v>2786282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339385</v>
      </c>
      <c r="D8" s="24">
        <f aca="true" t="shared" si="0" ref="D8:D19">C8</f>
        <v>339385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226284</v>
      </c>
      <c r="D9" s="24">
        <f t="shared" si="0"/>
        <v>226284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1368405</v>
      </c>
      <c r="D10" s="24">
        <f t="shared" si="0"/>
        <v>1368405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77000</v>
      </c>
      <c r="D11" s="24">
        <f t="shared" si="0"/>
        <v>77000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68000</v>
      </c>
      <c r="D12" s="24">
        <f t="shared" si="0"/>
        <v>68000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55000</v>
      </c>
      <c r="D13" s="24">
        <f t="shared" si="0"/>
        <v>55000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23000</v>
      </c>
      <c r="D14" s="24">
        <f t="shared" si="0"/>
        <v>23000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92139</v>
      </c>
      <c r="D15" s="24">
        <f t="shared" si="0"/>
        <v>92139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72300</v>
      </c>
      <c r="D16" s="24">
        <f t="shared" si="0"/>
        <v>72300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36334</v>
      </c>
      <c r="D17" s="24">
        <f t="shared" si="0"/>
        <v>36334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9767</v>
      </c>
      <c r="D18" s="24">
        <f t="shared" si="0"/>
        <v>9767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90727</v>
      </c>
      <c r="D19" s="24">
        <f t="shared" si="0"/>
        <v>90727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21000</v>
      </c>
      <c r="D20" s="24">
        <f aca="true" t="shared" si="3" ref="D20:D35">C20</f>
        <v>21000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2400</v>
      </c>
      <c r="D21" s="24">
        <f t="shared" si="3"/>
        <v>2400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9487</v>
      </c>
      <c r="D22" s="24">
        <f>C22</f>
        <v>9487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77845</v>
      </c>
      <c r="D23" s="24">
        <f>C23</f>
        <v>77845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35373</v>
      </c>
      <c r="D24" s="24">
        <f t="shared" si="3"/>
        <v>35373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393181</v>
      </c>
      <c r="D25" s="24">
        <f>C25</f>
        <v>393181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392671</v>
      </c>
      <c r="D26" s="24">
        <f t="shared" si="3"/>
        <v>392671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286</v>
      </c>
      <c r="D27" s="24">
        <f t="shared" si="3"/>
        <v>286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224</v>
      </c>
      <c r="D28" s="24">
        <f t="shared" si="3"/>
        <v>224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11655</v>
      </c>
      <c r="D33" s="24">
        <f>C33</f>
        <v>11655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99997</v>
      </c>
      <c r="D35" s="95">
        <f t="shared" si="3"/>
        <v>99997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484181</v>
      </c>
      <c r="D36" s="82">
        <f>D12+D14+D25+D31</f>
        <v>484181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19722</v>
      </c>
      <c r="D37" s="23">
        <f>D38+D39+D40+D48+D50+D56+D57+D55</f>
        <v>19722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931</v>
      </c>
      <c r="D38" s="83">
        <f>C38</f>
        <v>931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2350</v>
      </c>
      <c r="D39" s="83">
        <f>C39</f>
        <v>2350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233</v>
      </c>
      <c r="D40" s="83">
        <f>D41+D43+D44+D45+D46+D47</f>
        <v>233</v>
      </c>
      <c r="E40" s="99" t="str">
        <f t="shared" si="1"/>
        <v>-</v>
      </c>
      <c r="F40" s="100">
        <f t="shared" si="2"/>
        <v>1</v>
      </c>
    </row>
    <row r="41" spans="1:6" ht="23.25" customHeight="1">
      <c r="A41" s="41" t="s">
        <v>40</v>
      </c>
      <c r="B41" s="42" t="s">
        <v>33</v>
      </c>
      <c r="C41" s="79">
        <v>27</v>
      </c>
      <c r="D41" s="83">
        <f>C41</f>
        <v>27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27</v>
      </c>
      <c r="D42" s="83">
        <f aca="true" t="shared" si="4" ref="D42:D61">C42</f>
        <v>27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6</v>
      </c>
      <c r="D43" s="83">
        <f t="shared" si="4"/>
        <v>6</v>
      </c>
      <c r="E43" s="99" t="str">
        <f t="shared" si="1"/>
        <v>-</v>
      </c>
      <c r="F43" s="100">
        <f t="shared" si="2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178</v>
      </c>
      <c r="D46" s="83">
        <f t="shared" si="4"/>
        <v>178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22</v>
      </c>
      <c r="D47" s="83">
        <f>C47</f>
        <v>22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12350</v>
      </c>
      <c r="D48" s="83">
        <f>C48</f>
        <v>12350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50</v>
      </c>
      <c r="D49" s="83">
        <f>C49</f>
        <v>50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2744</v>
      </c>
      <c r="D50" s="83">
        <f>D51+D52+D53+D54</f>
        <v>2744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2123</v>
      </c>
      <c r="D51" s="83">
        <f t="shared" si="4"/>
        <v>2123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302</v>
      </c>
      <c r="D52" s="83">
        <f t="shared" si="4"/>
        <v>302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319</v>
      </c>
      <c r="D54" s="83">
        <f t="shared" si="4"/>
        <v>319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912</v>
      </c>
      <c r="D56" s="83">
        <f>C56</f>
        <v>912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202</v>
      </c>
      <c r="D57" s="83">
        <f>C57</f>
        <v>202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876</v>
      </c>
      <c r="D58" s="26">
        <f>D59+D60+D61+D62</f>
        <v>876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27</v>
      </c>
      <c r="D59" s="83">
        <f t="shared" si="4"/>
        <v>27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668</v>
      </c>
      <c r="D60" s="83">
        <f t="shared" si="4"/>
        <v>668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181</v>
      </c>
      <c r="D62" s="83">
        <f>C62</f>
        <v>181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183</v>
      </c>
      <c r="D63" s="26">
        <f>C63</f>
        <v>183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9"/>
  <sheetViews>
    <sheetView showGridLines="0" view="pageBreakPreview" zoomScale="55" zoomScaleNormal="70" zoomScaleSheetLayoutView="55" zoomScalePageLayoutView="0" workbookViewId="0" topLeftCell="A1">
      <pane xSplit="2" ySplit="7" topLeftCell="C40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B72" sqref="B7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201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15">
        <f>C8+C9+C10+C15+C16+C17+C18+C19+C20+C21+C22+C23+C24+C25+C29+C30+C32+C33</f>
        <v>489138</v>
      </c>
      <c r="D7" s="15">
        <f>D8+D9+D10+D15+D16+D17+D18+D19+D20+D21+D22+D23+D24+D25+D29+D30+D32+D33</f>
        <v>489138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34" t="s">
        <v>138</v>
      </c>
      <c r="C8" s="24">
        <v>0</v>
      </c>
      <c r="D8" s="24">
        <f>C8</f>
        <v>0</v>
      </c>
      <c r="E8" s="99" t="str">
        <f aca="true" t="shared" si="0" ref="E8:E63">IF(C8=D8,"-",D8-C8)</f>
        <v>-</v>
      </c>
      <c r="F8" s="100" t="str">
        <f aca="true" t="shared" si="1" ref="F8:F63">IF(C8=0,"-",D8/C8)</f>
        <v>-</v>
      </c>
    </row>
    <row r="9" spans="1:6" ht="33" customHeight="1">
      <c r="A9" s="28" t="s">
        <v>2</v>
      </c>
      <c r="B9" s="34" t="s">
        <v>139</v>
      </c>
      <c r="C9" s="24">
        <v>0</v>
      </c>
      <c r="D9" s="24">
        <f aca="true" t="shared" si="2" ref="D9:D35">C9</f>
        <v>0</v>
      </c>
      <c r="E9" s="99" t="str">
        <f t="shared" si="0"/>
        <v>-</v>
      </c>
      <c r="F9" s="100" t="str">
        <f t="shared" si="1"/>
        <v>-</v>
      </c>
    </row>
    <row r="10" spans="1:6" ht="33" customHeight="1">
      <c r="A10" s="28" t="s">
        <v>3</v>
      </c>
      <c r="B10" s="34" t="s">
        <v>136</v>
      </c>
      <c r="C10" s="24">
        <v>0</v>
      </c>
      <c r="D10" s="24">
        <f t="shared" si="2"/>
        <v>0</v>
      </c>
      <c r="E10" s="99" t="str">
        <f t="shared" si="0"/>
        <v>-</v>
      </c>
      <c r="F10" s="100" t="str">
        <f t="shared" si="1"/>
        <v>-</v>
      </c>
    </row>
    <row r="11" spans="1:6" ht="31.5" customHeight="1">
      <c r="A11" s="27" t="s">
        <v>58</v>
      </c>
      <c r="B11" s="33" t="s">
        <v>167</v>
      </c>
      <c r="C11" s="24">
        <v>0</v>
      </c>
      <c r="D11" s="24">
        <f t="shared" si="2"/>
        <v>0</v>
      </c>
      <c r="E11" s="99" t="str">
        <f t="shared" si="0"/>
        <v>-</v>
      </c>
      <c r="F11" s="100" t="str">
        <f t="shared" si="1"/>
        <v>-</v>
      </c>
    </row>
    <row r="12" spans="1:6" ht="31.5" customHeight="1">
      <c r="A12" s="27" t="s">
        <v>168</v>
      </c>
      <c r="B12" s="33" t="s">
        <v>171</v>
      </c>
      <c r="C12" s="24">
        <v>0</v>
      </c>
      <c r="D12" s="24">
        <f t="shared" si="2"/>
        <v>0</v>
      </c>
      <c r="E12" s="99" t="str">
        <f t="shared" si="0"/>
        <v>-</v>
      </c>
      <c r="F12" s="100" t="str">
        <f t="shared" si="1"/>
        <v>-</v>
      </c>
    </row>
    <row r="13" spans="1:6" ht="31.5" customHeight="1">
      <c r="A13" s="27" t="s">
        <v>169</v>
      </c>
      <c r="B13" s="33" t="s">
        <v>172</v>
      </c>
      <c r="C13" s="24">
        <v>0</v>
      </c>
      <c r="D13" s="24">
        <f t="shared" si="2"/>
        <v>0</v>
      </c>
      <c r="E13" s="99" t="str">
        <f t="shared" si="0"/>
        <v>-</v>
      </c>
      <c r="F13" s="100" t="str">
        <f t="shared" si="1"/>
        <v>-</v>
      </c>
    </row>
    <row r="14" spans="1:6" ht="31.5" customHeight="1">
      <c r="A14" s="27" t="s">
        <v>170</v>
      </c>
      <c r="B14" s="33" t="s">
        <v>173</v>
      </c>
      <c r="C14" s="24">
        <v>0</v>
      </c>
      <c r="D14" s="24">
        <f t="shared" si="2"/>
        <v>0</v>
      </c>
      <c r="E14" s="99" t="str">
        <f t="shared" si="0"/>
        <v>-</v>
      </c>
      <c r="F14" s="100" t="str">
        <f t="shared" si="1"/>
        <v>-</v>
      </c>
    </row>
    <row r="15" spans="1:6" ht="33" customHeight="1">
      <c r="A15" s="28" t="s">
        <v>4</v>
      </c>
      <c r="B15" s="34" t="s">
        <v>144</v>
      </c>
      <c r="C15" s="24">
        <v>0</v>
      </c>
      <c r="D15" s="24">
        <f t="shared" si="2"/>
        <v>0</v>
      </c>
      <c r="E15" s="99" t="str">
        <f t="shared" si="0"/>
        <v>-</v>
      </c>
      <c r="F15" s="100" t="str">
        <f t="shared" si="1"/>
        <v>-</v>
      </c>
    </row>
    <row r="16" spans="1:6" ht="33" customHeight="1">
      <c r="A16" s="28" t="s">
        <v>5</v>
      </c>
      <c r="B16" s="34" t="s">
        <v>140</v>
      </c>
      <c r="C16" s="24">
        <v>0</v>
      </c>
      <c r="D16" s="24">
        <f t="shared" si="2"/>
        <v>0</v>
      </c>
      <c r="E16" s="99" t="str">
        <f t="shared" si="0"/>
        <v>-</v>
      </c>
      <c r="F16" s="100" t="str">
        <f t="shared" si="1"/>
        <v>-</v>
      </c>
    </row>
    <row r="17" spans="1:6" ht="33" customHeight="1">
      <c r="A17" s="28" t="s">
        <v>6</v>
      </c>
      <c r="B17" s="34" t="s">
        <v>146</v>
      </c>
      <c r="C17" s="24">
        <v>0</v>
      </c>
      <c r="D17" s="24">
        <f t="shared" si="2"/>
        <v>0</v>
      </c>
      <c r="E17" s="99" t="str">
        <f t="shared" si="0"/>
        <v>-</v>
      </c>
      <c r="F17" s="100" t="str">
        <f t="shared" si="1"/>
        <v>-</v>
      </c>
    </row>
    <row r="18" spans="1:6" ht="33" customHeight="1">
      <c r="A18" s="28" t="s">
        <v>7</v>
      </c>
      <c r="B18" s="34" t="s">
        <v>145</v>
      </c>
      <c r="C18" s="24">
        <v>0</v>
      </c>
      <c r="D18" s="24">
        <f t="shared" si="2"/>
        <v>0</v>
      </c>
      <c r="E18" s="99" t="str">
        <f t="shared" si="0"/>
        <v>-</v>
      </c>
      <c r="F18" s="100" t="str">
        <f t="shared" si="1"/>
        <v>-</v>
      </c>
    </row>
    <row r="19" spans="1:6" ht="33" customHeight="1">
      <c r="A19" s="28" t="s">
        <v>8</v>
      </c>
      <c r="B19" s="34" t="s">
        <v>141</v>
      </c>
      <c r="C19" s="24">
        <v>0</v>
      </c>
      <c r="D19" s="24">
        <f t="shared" si="2"/>
        <v>0</v>
      </c>
      <c r="E19" s="99" t="str">
        <f t="shared" si="0"/>
        <v>-</v>
      </c>
      <c r="F19" s="100" t="str">
        <f t="shared" si="1"/>
        <v>-</v>
      </c>
    </row>
    <row r="20" spans="1:6" ht="33" customHeight="1">
      <c r="A20" s="28" t="s">
        <v>9</v>
      </c>
      <c r="B20" s="34" t="s">
        <v>142</v>
      </c>
      <c r="C20" s="24">
        <v>0</v>
      </c>
      <c r="D20" s="24">
        <f t="shared" si="2"/>
        <v>0</v>
      </c>
      <c r="E20" s="99" t="str">
        <f t="shared" si="0"/>
        <v>-</v>
      </c>
      <c r="F20" s="100" t="str">
        <f t="shared" si="1"/>
        <v>-</v>
      </c>
    </row>
    <row r="21" spans="1:6" ht="33" customHeight="1">
      <c r="A21" s="28" t="s">
        <v>10</v>
      </c>
      <c r="B21" s="34" t="s">
        <v>147</v>
      </c>
      <c r="C21" s="24">
        <v>0</v>
      </c>
      <c r="D21" s="24">
        <f t="shared" si="2"/>
        <v>0</v>
      </c>
      <c r="E21" s="99" t="str">
        <f t="shared" si="0"/>
        <v>-</v>
      </c>
      <c r="F21" s="100" t="str">
        <f t="shared" si="1"/>
        <v>-</v>
      </c>
    </row>
    <row r="22" spans="1:6" ht="46.5" customHeight="1">
      <c r="A22" s="28" t="s">
        <v>11</v>
      </c>
      <c r="B22" s="34" t="s">
        <v>143</v>
      </c>
      <c r="C22" s="24">
        <v>0</v>
      </c>
      <c r="D22" s="24">
        <f t="shared" si="2"/>
        <v>0</v>
      </c>
      <c r="E22" s="99" t="str">
        <f t="shared" si="0"/>
        <v>-</v>
      </c>
      <c r="F22" s="100" t="str">
        <f t="shared" si="1"/>
        <v>-</v>
      </c>
    </row>
    <row r="23" spans="1:6" ht="33" customHeight="1">
      <c r="A23" s="28" t="s">
        <v>12</v>
      </c>
      <c r="B23" s="34" t="s">
        <v>197</v>
      </c>
      <c r="C23" s="24">
        <v>0</v>
      </c>
      <c r="D23" s="24">
        <f t="shared" si="2"/>
        <v>0</v>
      </c>
      <c r="E23" s="99" t="str">
        <f t="shared" si="0"/>
        <v>-</v>
      </c>
      <c r="F23" s="100" t="str">
        <f t="shared" si="1"/>
        <v>-</v>
      </c>
    </row>
    <row r="24" spans="1:6" ht="33" customHeight="1">
      <c r="A24" s="28" t="s">
        <v>13</v>
      </c>
      <c r="B24" s="34" t="s">
        <v>175</v>
      </c>
      <c r="C24" s="24">
        <v>0</v>
      </c>
      <c r="D24" s="24">
        <f t="shared" si="2"/>
        <v>0</v>
      </c>
      <c r="E24" s="99" t="str">
        <f t="shared" si="0"/>
        <v>-</v>
      </c>
      <c r="F24" s="100" t="str">
        <f t="shared" si="1"/>
        <v>-</v>
      </c>
    </row>
    <row r="25" spans="1:6" ht="33" customHeight="1">
      <c r="A25" s="29" t="s">
        <v>14</v>
      </c>
      <c r="B25" s="76" t="s">
        <v>176</v>
      </c>
      <c r="C25" s="24">
        <v>0</v>
      </c>
      <c r="D25" s="24">
        <f>C25</f>
        <v>0</v>
      </c>
      <c r="E25" s="99" t="str">
        <f t="shared" si="0"/>
        <v>-</v>
      </c>
      <c r="F25" s="100" t="str">
        <f t="shared" si="1"/>
        <v>-</v>
      </c>
    </row>
    <row r="26" spans="1:6" ht="31.5">
      <c r="A26" s="27" t="s">
        <v>148</v>
      </c>
      <c r="B26" s="33" t="s">
        <v>178</v>
      </c>
      <c r="C26" s="24">
        <v>0</v>
      </c>
      <c r="D26" s="24">
        <f t="shared" si="2"/>
        <v>0</v>
      </c>
      <c r="E26" s="99" t="str">
        <f t="shared" si="0"/>
        <v>-</v>
      </c>
      <c r="F26" s="100" t="str">
        <f t="shared" si="1"/>
        <v>-</v>
      </c>
    </row>
    <row r="27" spans="1:6" ht="31.5" customHeight="1">
      <c r="A27" s="27" t="s">
        <v>177</v>
      </c>
      <c r="B27" s="33" t="s">
        <v>180</v>
      </c>
      <c r="C27" s="24">
        <v>0</v>
      </c>
      <c r="D27" s="24">
        <f t="shared" si="2"/>
        <v>0</v>
      </c>
      <c r="E27" s="99" t="str">
        <f t="shared" si="0"/>
        <v>-</v>
      </c>
      <c r="F27" s="100" t="str">
        <f t="shared" si="1"/>
        <v>-</v>
      </c>
    </row>
    <row r="28" spans="1:6" ht="31.5" customHeight="1">
      <c r="A28" s="27" t="s">
        <v>181</v>
      </c>
      <c r="B28" s="33" t="s">
        <v>179</v>
      </c>
      <c r="C28" s="24">
        <v>0</v>
      </c>
      <c r="D28" s="24">
        <f t="shared" si="2"/>
        <v>0</v>
      </c>
      <c r="E28" s="99" t="str">
        <f t="shared" si="0"/>
        <v>-</v>
      </c>
      <c r="F28" s="100" t="str">
        <f t="shared" si="1"/>
        <v>-</v>
      </c>
    </row>
    <row r="29" spans="1:6" ht="33" customHeight="1">
      <c r="A29" s="30" t="s">
        <v>15</v>
      </c>
      <c r="B29" s="35" t="s">
        <v>124</v>
      </c>
      <c r="C29" s="24">
        <v>482270</v>
      </c>
      <c r="D29" s="24">
        <f t="shared" si="2"/>
        <v>482270</v>
      </c>
      <c r="E29" s="99" t="str">
        <f t="shared" si="0"/>
        <v>-</v>
      </c>
      <c r="F29" s="100">
        <f t="shared" si="1"/>
        <v>1</v>
      </c>
    </row>
    <row r="30" spans="1:6" ht="33" customHeight="1">
      <c r="A30" s="30" t="s">
        <v>121</v>
      </c>
      <c r="B30" s="36" t="s">
        <v>182</v>
      </c>
      <c r="C30" s="24">
        <v>6868</v>
      </c>
      <c r="D30" s="24">
        <f t="shared" si="2"/>
        <v>6868</v>
      </c>
      <c r="E30" s="99" t="str">
        <f t="shared" si="0"/>
        <v>-</v>
      </c>
      <c r="F30" s="100">
        <f t="shared" si="1"/>
        <v>1</v>
      </c>
    </row>
    <row r="31" spans="1:6" ht="31.5" customHeight="1">
      <c r="A31" s="27" t="s">
        <v>183</v>
      </c>
      <c r="B31" s="33" t="s">
        <v>199</v>
      </c>
      <c r="C31" s="24">
        <v>0</v>
      </c>
      <c r="D31" s="24">
        <f t="shared" si="2"/>
        <v>0</v>
      </c>
      <c r="E31" s="99" t="str">
        <f t="shared" si="0"/>
        <v>-</v>
      </c>
      <c r="F31" s="100" t="str">
        <f t="shared" si="1"/>
        <v>-</v>
      </c>
    </row>
    <row r="32" spans="1:6" ht="33" customHeight="1">
      <c r="A32" s="30" t="s">
        <v>122</v>
      </c>
      <c r="B32" s="36" t="s">
        <v>125</v>
      </c>
      <c r="C32" s="24">
        <v>0</v>
      </c>
      <c r="D32" s="24">
        <f t="shared" si="2"/>
        <v>0</v>
      </c>
      <c r="E32" s="99" t="str">
        <f t="shared" si="0"/>
        <v>-</v>
      </c>
      <c r="F32" s="100" t="str">
        <f t="shared" si="1"/>
        <v>-</v>
      </c>
    </row>
    <row r="33" spans="1:6" ht="33" customHeight="1">
      <c r="A33" s="30" t="s">
        <v>123</v>
      </c>
      <c r="B33" s="36" t="s">
        <v>198</v>
      </c>
      <c r="C33" s="24">
        <v>0</v>
      </c>
      <c r="D33" s="24">
        <f t="shared" si="2"/>
        <v>0</v>
      </c>
      <c r="E33" s="99" t="str">
        <f t="shared" si="0"/>
        <v>-</v>
      </c>
      <c r="F33" s="100" t="str">
        <f t="shared" si="1"/>
        <v>-</v>
      </c>
    </row>
    <row r="34" spans="1:6" s="4" customFormat="1" ht="31.5" customHeight="1">
      <c r="A34" s="31" t="s">
        <v>60</v>
      </c>
      <c r="B34" s="37" t="s">
        <v>61</v>
      </c>
      <c r="C34" s="94">
        <v>0</v>
      </c>
      <c r="D34" s="94">
        <f t="shared" si="2"/>
        <v>0</v>
      </c>
      <c r="E34" s="14" t="str">
        <f t="shared" si="0"/>
        <v>-</v>
      </c>
      <c r="F34" s="101" t="str">
        <f t="shared" si="1"/>
        <v>-</v>
      </c>
    </row>
    <row r="35" spans="1:6" s="4" customFormat="1" ht="31.5" customHeight="1">
      <c r="A35" s="31" t="s">
        <v>59</v>
      </c>
      <c r="B35" s="37" t="s">
        <v>62</v>
      </c>
      <c r="C35" s="95">
        <v>0</v>
      </c>
      <c r="D35" s="95">
        <f t="shared" si="2"/>
        <v>0</v>
      </c>
      <c r="E35" s="14" t="str">
        <f t="shared" si="0"/>
        <v>-</v>
      </c>
      <c r="F35" s="101" t="str">
        <f t="shared" si="1"/>
        <v>-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0</v>
      </c>
      <c r="D36" s="82">
        <f>D12+D14+D25+D31</f>
        <v>0</v>
      </c>
      <c r="E36" s="14" t="str">
        <f t="shared" si="0"/>
        <v>-</v>
      </c>
      <c r="F36" s="101" t="str">
        <f t="shared" si="1"/>
        <v>-</v>
      </c>
    </row>
    <row r="37" spans="1:6" s="2" customFormat="1" ht="30" customHeight="1">
      <c r="A37" s="25" t="s">
        <v>16</v>
      </c>
      <c r="B37" s="45" t="s">
        <v>195</v>
      </c>
      <c r="C37" s="23">
        <f>C38+C39+C40+C48+C50+C56+C57+C55</f>
        <v>205969</v>
      </c>
      <c r="D37" s="23">
        <f>D38+D39+D40+D48+D50+D56+D57+D55</f>
        <v>205969</v>
      </c>
      <c r="E37" s="12" t="str">
        <f t="shared" si="0"/>
        <v>-</v>
      </c>
      <c r="F37" s="102">
        <f t="shared" si="1"/>
        <v>1</v>
      </c>
    </row>
    <row r="38" spans="1:6" ht="28.5" customHeight="1">
      <c r="A38" s="30" t="s">
        <v>17</v>
      </c>
      <c r="B38" s="39" t="s">
        <v>18</v>
      </c>
      <c r="C38" s="83">
        <f>4840-6</f>
        <v>4834</v>
      </c>
      <c r="D38" s="83">
        <f>C38</f>
        <v>4834</v>
      </c>
      <c r="E38" s="99" t="str">
        <f t="shared" si="0"/>
        <v>-</v>
      </c>
      <c r="F38" s="100">
        <f t="shared" si="1"/>
        <v>1</v>
      </c>
    </row>
    <row r="39" spans="1:6" ht="28.5" customHeight="1">
      <c r="A39" s="30" t="s">
        <v>19</v>
      </c>
      <c r="B39" s="39" t="s">
        <v>20</v>
      </c>
      <c r="C39" s="83">
        <f>92097+116</f>
        <v>92213</v>
      </c>
      <c r="D39" s="83">
        <f>C39</f>
        <v>92213</v>
      </c>
      <c r="E39" s="99" t="str">
        <f t="shared" si="0"/>
        <v>-</v>
      </c>
      <c r="F39" s="100">
        <f t="shared" si="1"/>
        <v>1</v>
      </c>
    </row>
    <row r="40" spans="1:6" ht="28.5" customHeight="1">
      <c r="A40" s="30" t="s">
        <v>21</v>
      </c>
      <c r="B40" s="40" t="s">
        <v>32</v>
      </c>
      <c r="C40" s="83">
        <f>C41+C43+C44+C45+C46+C47</f>
        <v>471</v>
      </c>
      <c r="D40" s="83">
        <f>D41+D43+D44+D45+D46+D47</f>
        <v>471</v>
      </c>
      <c r="E40" s="99" t="str">
        <f t="shared" si="0"/>
        <v>-</v>
      </c>
      <c r="F40" s="100">
        <f t="shared" si="1"/>
        <v>1</v>
      </c>
    </row>
    <row r="41" spans="1:6" ht="28.5" customHeight="1">
      <c r="A41" s="41" t="s">
        <v>40</v>
      </c>
      <c r="B41" s="42" t="s">
        <v>33</v>
      </c>
      <c r="C41" s="83">
        <v>43</v>
      </c>
      <c r="D41" s="83">
        <f>C41</f>
        <v>43</v>
      </c>
      <c r="E41" s="99" t="str">
        <f t="shared" si="0"/>
        <v>-</v>
      </c>
      <c r="F41" s="100">
        <f t="shared" si="1"/>
        <v>1</v>
      </c>
    </row>
    <row r="42" spans="1:6" ht="28.5" customHeight="1">
      <c r="A42" s="41" t="s">
        <v>41</v>
      </c>
      <c r="B42" s="43" t="s">
        <v>34</v>
      </c>
      <c r="C42" s="83">
        <v>43</v>
      </c>
      <c r="D42" s="83">
        <f aca="true" t="shared" si="3" ref="D42:D61">C42</f>
        <v>43</v>
      </c>
      <c r="E42" s="99" t="str">
        <f t="shared" si="0"/>
        <v>-</v>
      </c>
      <c r="F42" s="100">
        <f t="shared" si="1"/>
        <v>1</v>
      </c>
    </row>
    <row r="43" spans="1:6" ht="28.5" customHeight="1">
      <c r="A43" s="41" t="s">
        <v>42</v>
      </c>
      <c r="B43" s="42" t="s">
        <v>35</v>
      </c>
      <c r="C43" s="83">
        <v>30</v>
      </c>
      <c r="D43" s="83">
        <f t="shared" si="3"/>
        <v>30</v>
      </c>
      <c r="E43" s="99" t="str">
        <f t="shared" si="0"/>
        <v>-</v>
      </c>
      <c r="F43" s="100">
        <f t="shared" si="1"/>
        <v>1</v>
      </c>
    </row>
    <row r="44" spans="1:6" ht="28.5" customHeight="1">
      <c r="A44" s="41" t="s">
        <v>43</v>
      </c>
      <c r="B44" s="42" t="s">
        <v>36</v>
      </c>
      <c r="C44" s="83">
        <v>17</v>
      </c>
      <c r="D44" s="83">
        <f t="shared" si="3"/>
        <v>17</v>
      </c>
      <c r="E44" s="99" t="str">
        <f t="shared" si="0"/>
        <v>-</v>
      </c>
      <c r="F44" s="100">
        <f t="shared" si="1"/>
        <v>1</v>
      </c>
    </row>
    <row r="45" spans="1:6" ht="28.5" customHeight="1">
      <c r="A45" s="41" t="s">
        <v>44</v>
      </c>
      <c r="B45" s="42" t="s">
        <v>37</v>
      </c>
      <c r="C45" s="83">
        <v>0</v>
      </c>
      <c r="D45" s="83">
        <f t="shared" si="3"/>
        <v>0</v>
      </c>
      <c r="E45" s="99" t="str">
        <f t="shared" si="0"/>
        <v>-</v>
      </c>
      <c r="F45" s="100" t="str">
        <f t="shared" si="1"/>
        <v>-</v>
      </c>
    </row>
    <row r="46" spans="1:6" ht="28.5" customHeight="1">
      <c r="A46" s="41" t="s">
        <v>45</v>
      </c>
      <c r="B46" s="42" t="s">
        <v>38</v>
      </c>
      <c r="C46" s="83">
        <v>350</v>
      </c>
      <c r="D46" s="83">
        <f t="shared" si="3"/>
        <v>350</v>
      </c>
      <c r="E46" s="99" t="str">
        <f t="shared" si="0"/>
        <v>-</v>
      </c>
      <c r="F46" s="100">
        <f t="shared" si="1"/>
        <v>1</v>
      </c>
    </row>
    <row r="47" spans="1:6" ht="28.5" customHeight="1">
      <c r="A47" s="41" t="s">
        <v>46</v>
      </c>
      <c r="B47" s="42" t="s">
        <v>39</v>
      </c>
      <c r="C47" s="83">
        <v>31</v>
      </c>
      <c r="D47" s="83">
        <f>C47</f>
        <v>31</v>
      </c>
      <c r="E47" s="99" t="str">
        <f t="shared" si="0"/>
        <v>-</v>
      </c>
      <c r="F47" s="100">
        <f t="shared" si="1"/>
        <v>1</v>
      </c>
    </row>
    <row r="48" spans="1:6" ht="28.5" customHeight="1">
      <c r="A48" s="30" t="s">
        <v>22</v>
      </c>
      <c r="B48" s="39" t="s">
        <v>186</v>
      </c>
      <c r="C48" s="83">
        <f>31929+39-137</f>
        <v>31831</v>
      </c>
      <c r="D48" s="83">
        <f>C48</f>
        <v>31831</v>
      </c>
      <c r="E48" s="99" t="str">
        <f t="shared" si="0"/>
        <v>-</v>
      </c>
      <c r="F48" s="100">
        <f t="shared" si="1"/>
        <v>1</v>
      </c>
    </row>
    <row r="49" spans="1:6" ht="28.5" customHeight="1">
      <c r="A49" s="41" t="s">
        <v>187</v>
      </c>
      <c r="B49" s="42" t="s">
        <v>188</v>
      </c>
      <c r="C49" s="83">
        <f>281+10</f>
        <v>291</v>
      </c>
      <c r="D49" s="83">
        <f>C49</f>
        <v>291</v>
      </c>
      <c r="E49" s="99" t="str">
        <f t="shared" si="0"/>
        <v>-</v>
      </c>
      <c r="F49" s="100">
        <f t="shared" si="1"/>
        <v>1</v>
      </c>
    </row>
    <row r="50" spans="1:6" ht="28.5" customHeight="1">
      <c r="A50" s="30" t="s">
        <v>23</v>
      </c>
      <c r="B50" s="40" t="s">
        <v>55</v>
      </c>
      <c r="C50" s="83">
        <f>C51+C52+C53+C54</f>
        <v>8027</v>
      </c>
      <c r="D50" s="83">
        <f>D51+D52+D53+D54</f>
        <v>8027</v>
      </c>
      <c r="E50" s="99" t="str">
        <f t="shared" si="0"/>
        <v>-</v>
      </c>
      <c r="F50" s="100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f>5491+7</f>
        <v>5498</v>
      </c>
      <c r="D51" s="83">
        <f t="shared" si="3"/>
        <v>5498</v>
      </c>
      <c r="E51" s="99" t="str">
        <f t="shared" si="0"/>
        <v>-</v>
      </c>
      <c r="F51" s="100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f>782+1</f>
        <v>783</v>
      </c>
      <c r="D52" s="83">
        <f t="shared" si="3"/>
        <v>783</v>
      </c>
      <c r="E52" s="99" t="str">
        <f t="shared" si="0"/>
        <v>-</v>
      </c>
      <c r="F52" s="100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3"/>
        <v>0</v>
      </c>
      <c r="E53" s="99" t="str">
        <f t="shared" si="0"/>
        <v>-</v>
      </c>
      <c r="F53" s="100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1746</v>
      </c>
      <c r="D54" s="83">
        <f t="shared" si="3"/>
        <v>1746</v>
      </c>
      <c r="E54" s="99" t="str">
        <f t="shared" si="0"/>
        <v>-</v>
      </c>
      <c r="F54" s="100">
        <f t="shared" si="1"/>
        <v>1</v>
      </c>
    </row>
    <row r="55" spans="1:6" ht="28.5" customHeight="1">
      <c r="A55" s="30" t="s">
        <v>24</v>
      </c>
      <c r="B55" s="39" t="s">
        <v>25</v>
      </c>
      <c r="C55" s="83">
        <v>50</v>
      </c>
      <c r="D55" s="83">
        <f>C55</f>
        <v>50</v>
      </c>
      <c r="E55" s="99" t="str">
        <f t="shared" si="0"/>
        <v>-</v>
      </c>
      <c r="F55" s="100">
        <f t="shared" si="1"/>
        <v>1</v>
      </c>
    </row>
    <row r="56" spans="1:6" ht="28.5" customHeight="1">
      <c r="A56" s="30" t="s">
        <v>26</v>
      </c>
      <c r="B56" s="39" t="s">
        <v>189</v>
      </c>
      <c r="C56" s="24">
        <f>66411+137</f>
        <v>66548</v>
      </c>
      <c r="D56" s="83">
        <f>C56</f>
        <v>66548</v>
      </c>
      <c r="E56" s="99" t="str">
        <f t="shared" si="0"/>
        <v>-</v>
      </c>
      <c r="F56" s="103">
        <f t="shared" si="1"/>
        <v>1</v>
      </c>
    </row>
    <row r="57" spans="1:6" ht="28.5" customHeight="1">
      <c r="A57" s="30" t="s">
        <v>27</v>
      </c>
      <c r="B57" s="39" t="s">
        <v>28</v>
      </c>
      <c r="C57" s="83">
        <f>1994+1</f>
        <v>1995</v>
      </c>
      <c r="D57" s="83">
        <f>C57</f>
        <v>1995</v>
      </c>
      <c r="E57" s="99" t="str">
        <f t="shared" si="0"/>
        <v>-</v>
      </c>
      <c r="F57" s="100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26">
        <f>C59+C60+C61+C62</f>
        <v>8421</v>
      </c>
      <c r="D58" s="26">
        <f>D59+D60+D61+D62</f>
        <v>8421</v>
      </c>
      <c r="E58" s="12" t="str">
        <f t="shared" si="0"/>
        <v>-</v>
      </c>
      <c r="F58" s="104">
        <f t="shared" si="1"/>
        <v>1</v>
      </c>
    </row>
    <row r="59" spans="1:6" ht="42" customHeight="1">
      <c r="A59" s="30" t="s">
        <v>104</v>
      </c>
      <c r="B59" s="39" t="s">
        <v>126</v>
      </c>
      <c r="C59" s="83">
        <v>610</v>
      </c>
      <c r="D59" s="83">
        <f t="shared" si="3"/>
        <v>610</v>
      </c>
      <c r="E59" s="75" t="str">
        <f t="shared" si="0"/>
        <v>-</v>
      </c>
      <c r="F59" s="100">
        <f t="shared" si="1"/>
        <v>1</v>
      </c>
    </row>
    <row r="60" spans="1:6" ht="31.5" customHeight="1">
      <c r="A60" s="30" t="s">
        <v>30</v>
      </c>
      <c r="B60" s="39" t="s">
        <v>57</v>
      </c>
      <c r="C60" s="83">
        <v>0</v>
      </c>
      <c r="D60" s="83">
        <f t="shared" si="3"/>
        <v>0</v>
      </c>
      <c r="E60" s="75" t="str">
        <f t="shared" si="0"/>
        <v>-</v>
      </c>
      <c r="F60" s="100" t="str">
        <f t="shared" si="1"/>
        <v>-</v>
      </c>
    </row>
    <row r="61" spans="1:6" ht="31.5" customHeight="1">
      <c r="A61" s="30" t="s">
        <v>31</v>
      </c>
      <c r="B61" s="39" t="s">
        <v>106</v>
      </c>
      <c r="C61" s="83">
        <v>7514</v>
      </c>
      <c r="D61" s="83">
        <f t="shared" si="3"/>
        <v>7514</v>
      </c>
      <c r="E61" s="75" t="str">
        <f t="shared" si="0"/>
        <v>-</v>
      </c>
      <c r="F61" s="100">
        <f t="shared" si="1"/>
        <v>1</v>
      </c>
    </row>
    <row r="62" spans="1:6" ht="31.5" customHeight="1">
      <c r="A62" s="30" t="s">
        <v>105</v>
      </c>
      <c r="B62" s="39" t="s">
        <v>107</v>
      </c>
      <c r="C62" s="83">
        <v>297</v>
      </c>
      <c r="D62" s="83">
        <f>C62</f>
        <v>297</v>
      </c>
      <c r="E62" s="75" t="str">
        <f t="shared" si="0"/>
        <v>-</v>
      </c>
      <c r="F62" s="100">
        <f t="shared" si="1"/>
        <v>1</v>
      </c>
    </row>
    <row r="63" spans="1:6" ht="32.25" customHeight="1">
      <c r="A63" s="32" t="s">
        <v>112</v>
      </c>
      <c r="B63" s="44" t="s">
        <v>133</v>
      </c>
      <c r="C63" s="26">
        <v>30182</v>
      </c>
      <c r="D63" s="26">
        <f>C63</f>
        <v>30182</v>
      </c>
      <c r="E63" s="12" t="str">
        <f t="shared" si="0"/>
        <v>-</v>
      </c>
      <c r="F63" s="104">
        <f t="shared" si="1"/>
        <v>1</v>
      </c>
    </row>
    <row r="69" ht="12.75">
      <c r="C69" s="85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25390625" style="1" bestFit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202</v>
      </c>
      <c r="B2" s="87"/>
      <c r="C2" s="87"/>
    </row>
    <row r="3" spans="1:6" ht="33" customHeight="1">
      <c r="A3" s="7"/>
      <c r="B3" s="8"/>
      <c r="C3" s="86"/>
      <c r="D3" s="111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12">
        <f>C8+C9+C10+C15+C16+C17+C18+C19+C20+C21+C22+C23+C24+C25+C29+C30+C32+C33</f>
        <v>62485562</v>
      </c>
      <c r="D7" s="12">
        <f>D8+D9+D10+D15+D16+D17+D18+D19+D20+D21+D22+D23+D24+D25+D29+D30+D32+D33</f>
        <v>62741696</v>
      </c>
      <c r="E7" s="12">
        <f>IF(C7=D7,"-",D7-C7)</f>
        <v>256134</v>
      </c>
      <c r="F7" s="98">
        <f>IF(C7=0,"-",D7/C7)</f>
        <v>1.004</v>
      </c>
    </row>
    <row r="8" spans="1:6" ht="33" customHeight="1">
      <c r="A8" s="28" t="s">
        <v>1</v>
      </c>
      <c r="B8" s="76" t="s">
        <v>138</v>
      </c>
      <c r="C8" s="79">
        <f>Dolnośląski!C8+KujawskoPomorski!C8+Lubelski!C8+Lubuski!C8+Łódzki!C8+Małopolski!C8+Mazowiecki!C8+Opolski!C8+Podkarpacki!C8+Podlaski!C8+Pomorski!C8+Śląski!C8+Świętokrzyski!C8+WarmińskoMazurski!C8+Wielkopolski!C8+Zachodniopomorski!C8</f>
        <v>7636562</v>
      </c>
      <c r="D8" s="79">
        <f>Dolnośląski!D8+KujawskoPomorski!D8+Lubelski!D8+Lubuski!D8+Łódzki!D8+Małopolski!D8+Mazowiecki!D8+Opolski!D8+Podkarpacki!D8+Podlaski!D8+Pomorski!D8+Śląski!D8+Świętokrzyski!D8+WarmińskoMazurski!D8+Wielkopolski!D8+Zachodniopomorski!D8</f>
        <v>7636562</v>
      </c>
      <c r="E8" s="99" t="str">
        <f aca="true" t="shared" si="0" ref="E8:E63">IF(C8=D8,"-",D8-C8)</f>
        <v>-</v>
      </c>
      <c r="F8" s="100">
        <f aca="true" t="shared" si="1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f>Dolnośląski!C9+KujawskoPomorski!C9+Lubelski!C9+Lubuski!C9+Łódzki!C9+Małopolski!C9+Mazowiecki!C9+Opolski!C9+Podkarpacki!C9+Podlaski!C9+Pomorski!C9+Śląski!C9+Świętokrzyski!C9+WarmińskoMazurski!C9+Wielkopolski!C9+Zachodniopomorski!C9</f>
        <v>5277651</v>
      </c>
      <c r="D9" s="79">
        <f>Dolnośląski!D9+KujawskoPomorski!D9+Lubelski!D9+Lubuski!D9+Łódzki!D9+Małopolski!D9+Mazowiecki!D9+Opolski!D9+Podkarpacki!D9+Podlaski!D9+Pomorski!D9+Śląski!D9+Świętokrzyski!D9+WarmińskoMazurski!D9+Wielkopolski!D9+Zachodniopomorski!D9</f>
        <v>5289651</v>
      </c>
      <c r="E9" s="99">
        <f t="shared" si="0"/>
        <v>12000</v>
      </c>
      <c r="F9" s="100">
        <f t="shared" si="1"/>
        <v>1.0023</v>
      </c>
    </row>
    <row r="10" spans="1:6" ht="33" customHeight="1">
      <c r="A10" s="28" t="s">
        <v>3</v>
      </c>
      <c r="B10" s="76" t="s">
        <v>136</v>
      </c>
      <c r="C10" s="79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29753895</v>
      </c>
      <c r="D10" s="79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29998029</v>
      </c>
      <c r="E10" s="99">
        <f t="shared" si="0"/>
        <v>244134</v>
      </c>
      <c r="F10" s="100">
        <f t="shared" si="1"/>
        <v>1.0082</v>
      </c>
    </row>
    <row r="11" spans="1:6" ht="31.5" customHeight="1">
      <c r="A11" s="77" t="s">
        <v>58</v>
      </c>
      <c r="B11" s="88" t="s">
        <v>167</v>
      </c>
      <c r="C11" s="79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2103841</v>
      </c>
      <c r="D11" s="79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2103841</v>
      </c>
      <c r="E11" s="99" t="str">
        <f t="shared" si="0"/>
        <v>-</v>
      </c>
      <c r="F11" s="100">
        <f t="shared" si="1"/>
        <v>1</v>
      </c>
    </row>
    <row r="12" spans="1:6" ht="31.5" customHeight="1">
      <c r="A12" s="77" t="s">
        <v>168</v>
      </c>
      <c r="B12" s="88" t="s">
        <v>171</v>
      </c>
      <c r="C12" s="79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1877701</v>
      </c>
      <c r="D12" s="79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1877701</v>
      </c>
      <c r="E12" s="99" t="str">
        <f t="shared" si="0"/>
        <v>-</v>
      </c>
      <c r="F12" s="100">
        <f t="shared" si="1"/>
        <v>1</v>
      </c>
    </row>
    <row r="13" spans="1:6" ht="31.5" customHeight="1">
      <c r="A13" s="77" t="s">
        <v>169</v>
      </c>
      <c r="B13" s="88" t="s">
        <v>172</v>
      </c>
      <c r="C13" s="79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1490928</v>
      </c>
      <c r="D13" s="79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1490928</v>
      </c>
      <c r="E13" s="99" t="str">
        <f t="shared" si="0"/>
        <v>-</v>
      </c>
      <c r="F13" s="100">
        <f t="shared" si="1"/>
        <v>1</v>
      </c>
    </row>
    <row r="14" spans="1:6" ht="31.5" customHeight="1">
      <c r="A14" s="77" t="s">
        <v>170</v>
      </c>
      <c r="B14" s="88" t="s">
        <v>173</v>
      </c>
      <c r="C14" s="79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739546</v>
      </c>
      <c r="D14" s="79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739546</v>
      </c>
      <c r="E14" s="99" t="str">
        <f t="shared" si="0"/>
        <v>-</v>
      </c>
      <c r="F14" s="100">
        <f t="shared" si="1"/>
        <v>1</v>
      </c>
    </row>
    <row r="15" spans="1:6" ht="33" customHeight="1">
      <c r="A15" s="28" t="s">
        <v>4</v>
      </c>
      <c r="B15" s="76" t="s">
        <v>144</v>
      </c>
      <c r="C15" s="79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2289125</v>
      </c>
      <c r="D15" s="79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2289125</v>
      </c>
      <c r="E15" s="99" t="str">
        <f t="shared" si="0"/>
        <v>-</v>
      </c>
      <c r="F15" s="100">
        <f t="shared" si="1"/>
        <v>1</v>
      </c>
    </row>
    <row r="16" spans="1:6" ht="33" customHeight="1">
      <c r="A16" s="28" t="s">
        <v>5</v>
      </c>
      <c r="B16" s="76" t="s">
        <v>140</v>
      </c>
      <c r="C16" s="79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2064292</v>
      </c>
      <c r="D16" s="79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2064292</v>
      </c>
      <c r="E16" s="99" t="str">
        <f t="shared" si="0"/>
        <v>-</v>
      </c>
      <c r="F16" s="100">
        <f t="shared" si="1"/>
        <v>1</v>
      </c>
    </row>
    <row r="17" spans="1:6" ht="33" customHeight="1">
      <c r="A17" s="28" t="s">
        <v>6</v>
      </c>
      <c r="B17" s="76" t="s">
        <v>146</v>
      </c>
      <c r="C17" s="79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1088369</v>
      </c>
      <c r="D17" s="79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1088369</v>
      </c>
      <c r="E17" s="99" t="str">
        <f t="shared" si="0"/>
        <v>-</v>
      </c>
      <c r="F17" s="100">
        <f t="shared" si="1"/>
        <v>1</v>
      </c>
    </row>
    <row r="18" spans="1:6" ht="33" customHeight="1">
      <c r="A18" s="28" t="s">
        <v>7</v>
      </c>
      <c r="B18" s="76" t="s">
        <v>145</v>
      </c>
      <c r="C18" s="79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354105</v>
      </c>
      <c r="D18" s="79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354105</v>
      </c>
      <c r="E18" s="99" t="str">
        <f t="shared" si="0"/>
        <v>-</v>
      </c>
      <c r="F18" s="100">
        <f t="shared" si="1"/>
        <v>1</v>
      </c>
    </row>
    <row r="19" spans="1:6" ht="33" customHeight="1">
      <c r="A19" s="28" t="s">
        <v>8</v>
      </c>
      <c r="B19" s="76" t="s">
        <v>141</v>
      </c>
      <c r="C19" s="79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1824112</v>
      </c>
      <c r="D19" s="79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1824112</v>
      </c>
      <c r="E19" s="99" t="str">
        <f t="shared" si="0"/>
        <v>-</v>
      </c>
      <c r="F19" s="100">
        <f t="shared" si="1"/>
        <v>1</v>
      </c>
    </row>
    <row r="20" spans="1:6" ht="33" customHeight="1">
      <c r="A20" s="28" t="s">
        <v>9</v>
      </c>
      <c r="B20" s="76" t="s">
        <v>142</v>
      </c>
      <c r="C20" s="79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622327</v>
      </c>
      <c r="D20" s="79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622327</v>
      </c>
      <c r="E20" s="99" t="str">
        <f t="shared" si="0"/>
        <v>-</v>
      </c>
      <c r="F20" s="100">
        <f t="shared" si="1"/>
        <v>1</v>
      </c>
    </row>
    <row r="21" spans="1:6" ht="33" customHeight="1">
      <c r="A21" s="28" t="s">
        <v>10</v>
      </c>
      <c r="B21" s="76" t="s">
        <v>147</v>
      </c>
      <c r="C21" s="79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46938</v>
      </c>
      <c r="D21" s="79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46938</v>
      </c>
      <c r="E21" s="99" t="str">
        <f t="shared" si="0"/>
        <v>-</v>
      </c>
      <c r="F21" s="100">
        <f t="shared" si="1"/>
        <v>1</v>
      </c>
    </row>
    <row r="22" spans="1:6" ht="46.5" customHeight="1">
      <c r="A22" s="28" t="s">
        <v>11</v>
      </c>
      <c r="B22" s="76" t="s">
        <v>143</v>
      </c>
      <c r="C22" s="79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180517</v>
      </c>
      <c r="D22" s="79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180517</v>
      </c>
      <c r="E22" s="99" t="str">
        <f t="shared" si="0"/>
        <v>-</v>
      </c>
      <c r="F22" s="100">
        <f t="shared" si="1"/>
        <v>1</v>
      </c>
    </row>
    <row r="23" spans="1:6" ht="33" customHeight="1">
      <c r="A23" s="28" t="s">
        <v>12</v>
      </c>
      <c r="B23" s="76" t="s">
        <v>197</v>
      </c>
      <c r="C23" s="79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1678802</v>
      </c>
      <c r="D23" s="79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1678802</v>
      </c>
      <c r="E23" s="99" t="str">
        <f t="shared" si="0"/>
        <v>-</v>
      </c>
      <c r="F23" s="100">
        <f t="shared" si="1"/>
        <v>1</v>
      </c>
    </row>
    <row r="24" spans="1:6" ht="33" customHeight="1">
      <c r="A24" s="28" t="s">
        <v>13</v>
      </c>
      <c r="B24" s="76" t="s">
        <v>175</v>
      </c>
      <c r="C24" s="79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866881</v>
      </c>
      <c r="D24" s="79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866881</v>
      </c>
      <c r="E24" s="99" t="str">
        <f t="shared" si="0"/>
        <v>-</v>
      </c>
      <c r="F24" s="100">
        <f t="shared" si="1"/>
        <v>1</v>
      </c>
    </row>
    <row r="25" spans="1:6" ht="33" customHeight="1">
      <c r="A25" s="29" t="s">
        <v>14</v>
      </c>
      <c r="B25" s="76" t="s">
        <v>176</v>
      </c>
      <c r="C25" s="79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8283836</v>
      </c>
      <c r="D25" s="79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8283836</v>
      </c>
      <c r="E25" s="99" t="str">
        <f t="shared" si="0"/>
        <v>-</v>
      </c>
      <c r="F25" s="100">
        <f t="shared" si="1"/>
        <v>1</v>
      </c>
    </row>
    <row r="26" spans="1:6" ht="31.5">
      <c r="A26" s="27" t="s">
        <v>148</v>
      </c>
      <c r="B26" s="88" t="s">
        <v>178</v>
      </c>
      <c r="C26" s="79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8247009</v>
      </c>
      <c r="D26" s="79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8247009</v>
      </c>
      <c r="E26" s="99" t="str">
        <f t="shared" si="0"/>
        <v>-</v>
      </c>
      <c r="F26" s="100">
        <f t="shared" si="1"/>
        <v>1</v>
      </c>
    </row>
    <row r="27" spans="1:6" ht="31.5" customHeight="1">
      <c r="A27" s="77" t="s">
        <v>177</v>
      </c>
      <c r="B27" s="88" t="s">
        <v>180</v>
      </c>
      <c r="C27" s="79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27382</v>
      </c>
      <c r="D27" s="79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27382</v>
      </c>
      <c r="E27" s="99" t="str">
        <f t="shared" si="0"/>
        <v>-</v>
      </c>
      <c r="F27" s="100">
        <f t="shared" si="1"/>
        <v>1</v>
      </c>
    </row>
    <row r="28" spans="1:6" ht="31.5" customHeight="1">
      <c r="A28" s="77" t="s">
        <v>181</v>
      </c>
      <c r="B28" s="88" t="s">
        <v>179</v>
      </c>
      <c r="C28" s="79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9445</v>
      </c>
      <c r="D28" s="79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9445</v>
      </c>
      <c r="E28" s="99" t="str">
        <f t="shared" si="0"/>
        <v>-</v>
      </c>
      <c r="F28" s="100">
        <f t="shared" si="1"/>
        <v>1</v>
      </c>
    </row>
    <row r="29" spans="1:6" ht="33" customHeight="1">
      <c r="A29" s="30" t="s">
        <v>15</v>
      </c>
      <c r="B29" s="35" t="s">
        <v>124</v>
      </c>
      <c r="C29" s="79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79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99" t="str">
        <f t="shared" si="0"/>
        <v>-</v>
      </c>
      <c r="F29" s="100" t="str">
        <f t="shared" si="1"/>
        <v>-</v>
      </c>
    </row>
    <row r="30" spans="1:6" ht="33" customHeight="1">
      <c r="A30" s="30" t="s">
        <v>121</v>
      </c>
      <c r="B30" s="39" t="s">
        <v>182</v>
      </c>
      <c r="C30" s="79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79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9" t="str">
        <f t="shared" si="0"/>
        <v>-</v>
      </c>
      <c r="F30" s="100" t="str">
        <f t="shared" si="1"/>
        <v>-</v>
      </c>
    </row>
    <row r="31" spans="1:6" ht="31.5" customHeight="1">
      <c r="A31" s="77" t="s">
        <v>183</v>
      </c>
      <c r="B31" s="88" t="s">
        <v>199</v>
      </c>
      <c r="C31" s="79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79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9" t="str">
        <f t="shared" si="0"/>
        <v>-</v>
      </c>
      <c r="F31" s="100" t="str">
        <f t="shared" si="1"/>
        <v>-</v>
      </c>
    </row>
    <row r="32" spans="1:6" ht="33" customHeight="1">
      <c r="A32" s="30" t="s">
        <v>122</v>
      </c>
      <c r="B32" s="36" t="s">
        <v>125</v>
      </c>
      <c r="C32" s="79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79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99" t="str">
        <f t="shared" si="0"/>
        <v>-</v>
      </c>
      <c r="F32" s="100" t="str">
        <f t="shared" si="1"/>
        <v>-</v>
      </c>
    </row>
    <row r="33" spans="1:6" ht="33" customHeight="1">
      <c r="A33" s="30" t="s">
        <v>123</v>
      </c>
      <c r="B33" s="39" t="s">
        <v>198</v>
      </c>
      <c r="C33" s="79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518150</v>
      </c>
      <c r="D33" s="79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518150</v>
      </c>
      <c r="E33" s="99" t="str">
        <f t="shared" si="0"/>
        <v>-</v>
      </c>
      <c r="F33" s="100">
        <f t="shared" si="1"/>
        <v>1</v>
      </c>
    </row>
    <row r="34" spans="1:6" s="4" customFormat="1" ht="31.5" customHeight="1">
      <c r="A34" s="31" t="s">
        <v>60</v>
      </c>
      <c r="B34" s="37" t="s">
        <v>61</v>
      </c>
      <c r="C34" s="80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0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14" t="str">
        <f t="shared" si="0"/>
        <v>-</v>
      </c>
      <c r="F34" s="101" t="str">
        <f t="shared" si="1"/>
        <v>-</v>
      </c>
    </row>
    <row r="35" spans="1:6" s="4" customFormat="1" ht="31.5" customHeight="1">
      <c r="A35" s="31" t="s">
        <v>59</v>
      </c>
      <c r="B35" s="37" t="s">
        <v>62</v>
      </c>
      <c r="C35" s="80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1839892</v>
      </c>
      <c r="D35" s="80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1839892</v>
      </c>
      <c r="E35" s="14" t="str">
        <f t="shared" si="0"/>
        <v>-</v>
      </c>
      <c r="F35" s="101">
        <f t="shared" si="1"/>
        <v>1</v>
      </c>
    </row>
    <row r="36" spans="1:6" s="4" customFormat="1" ht="42.75" customHeight="1">
      <c r="A36" s="31" t="s">
        <v>184</v>
      </c>
      <c r="B36" s="37" t="s">
        <v>185</v>
      </c>
      <c r="C36" s="80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10901083</v>
      </c>
      <c r="D36" s="80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10901083</v>
      </c>
      <c r="E36" s="14" t="str">
        <f t="shared" si="0"/>
        <v>-</v>
      </c>
      <c r="F36" s="101">
        <f t="shared" si="1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476625</v>
      </c>
      <c r="D37" s="23">
        <f>D38+D39+D40+D48+D50+D56+D57+D55</f>
        <v>476625</v>
      </c>
      <c r="E37" s="12" t="str">
        <f t="shared" si="0"/>
        <v>-</v>
      </c>
      <c r="F37" s="102">
        <f t="shared" si="1"/>
        <v>1</v>
      </c>
    </row>
    <row r="38" spans="1:6" ht="28.5" customHeight="1">
      <c r="A38" s="30" t="s">
        <v>17</v>
      </c>
      <c r="B38" s="39" t="s">
        <v>18</v>
      </c>
      <c r="C38" s="7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21419</v>
      </c>
      <c r="D38" s="7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21419</v>
      </c>
      <c r="E38" s="99" t="str">
        <f t="shared" si="0"/>
        <v>-</v>
      </c>
      <c r="F38" s="100">
        <f t="shared" si="1"/>
        <v>1</v>
      </c>
    </row>
    <row r="39" spans="1:6" ht="28.5" customHeight="1">
      <c r="A39" s="30" t="s">
        <v>19</v>
      </c>
      <c r="B39" s="39" t="s">
        <v>20</v>
      </c>
      <c r="C39" s="7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64477</v>
      </c>
      <c r="D39" s="7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64477</v>
      </c>
      <c r="E39" s="99" t="str">
        <f t="shared" si="0"/>
        <v>-</v>
      </c>
      <c r="F39" s="100">
        <f t="shared" si="1"/>
        <v>1</v>
      </c>
    </row>
    <row r="40" spans="1:6" ht="28.5" customHeight="1">
      <c r="A40" s="30" t="s">
        <v>21</v>
      </c>
      <c r="B40" s="40" t="s">
        <v>32</v>
      </c>
      <c r="C40" s="83">
        <f>C41+C43+C44+C45+C46+C47</f>
        <v>4223</v>
      </c>
      <c r="D40" s="83">
        <f>D41+D43+D44+D45+D46+D47</f>
        <v>4223</v>
      </c>
      <c r="E40" s="99" t="str">
        <f t="shared" si="0"/>
        <v>-</v>
      </c>
      <c r="F40" s="100">
        <f t="shared" si="1"/>
        <v>1</v>
      </c>
    </row>
    <row r="41" spans="1:6" ht="28.5" customHeight="1">
      <c r="A41" s="41" t="s">
        <v>40</v>
      </c>
      <c r="B41" s="42" t="s">
        <v>33</v>
      </c>
      <c r="C41" s="7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533</v>
      </c>
      <c r="D41" s="7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533</v>
      </c>
      <c r="E41" s="99" t="str">
        <f t="shared" si="0"/>
        <v>-</v>
      </c>
      <c r="F41" s="100">
        <f t="shared" si="1"/>
        <v>1</v>
      </c>
    </row>
    <row r="42" spans="1:6" ht="28.5" customHeight="1">
      <c r="A42" s="41" t="s">
        <v>41</v>
      </c>
      <c r="B42" s="43" t="s">
        <v>34</v>
      </c>
      <c r="C42" s="7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507</v>
      </c>
      <c r="D42" s="7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507</v>
      </c>
      <c r="E42" s="99" t="str">
        <f t="shared" si="0"/>
        <v>-</v>
      </c>
      <c r="F42" s="100">
        <f t="shared" si="1"/>
        <v>1</v>
      </c>
    </row>
    <row r="43" spans="1:6" ht="28.5" customHeight="1">
      <c r="A43" s="41" t="s">
        <v>42</v>
      </c>
      <c r="B43" s="42" t="s">
        <v>35</v>
      </c>
      <c r="C43" s="7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108</v>
      </c>
      <c r="D43" s="7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108</v>
      </c>
      <c r="E43" s="99" t="str">
        <f t="shared" si="0"/>
        <v>-</v>
      </c>
      <c r="F43" s="100">
        <f t="shared" si="1"/>
        <v>1</v>
      </c>
    </row>
    <row r="44" spans="1:6" ht="28.5" customHeight="1">
      <c r="A44" s="41" t="s">
        <v>43</v>
      </c>
      <c r="B44" s="42" t="s">
        <v>36</v>
      </c>
      <c r="C44" s="7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18</v>
      </c>
      <c r="D44" s="7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18</v>
      </c>
      <c r="E44" s="99" t="str">
        <f t="shared" si="0"/>
        <v>-</v>
      </c>
      <c r="F44" s="100">
        <f t="shared" si="1"/>
        <v>1</v>
      </c>
    </row>
    <row r="45" spans="1:6" ht="28.5" customHeight="1">
      <c r="A45" s="41" t="s">
        <v>44</v>
      </c>
      <c r="B45" s="42" t="s">
        <v>37</v>
      </c>
      <c r="C45" s="7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7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99" t="str">
        <f t="shared" si="0"/>
        <v>-</v>
      </c>
      <c r="F45" s="100" t="str">
        <f t="shared" si="1"/>
        <v>-</v>
      </c>
    </row>
    <row r="46" spans="1:6" ht="28.5" customHeight="1">
      <c r="A46" s="41" t="s">
        <v>45</v>
      </c>
      <c r="B46" s="42" t="s">
        <v>38</v>
      </c>
      <c r="C46" s="7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3277</v>
      </c>
      <c r="D46" s="7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3277</v>
      </c>
      <c r="E46" s="99" t="str">
        <f t="shared" si="0"/>
        <v>-</v>
      </c>
      <c r="F46" s="100">
        <f t="shared" si="1"/>
        <v>1</v>
      </c>
    </row>
    <row r="47" spans="1:6" ht="28.5" customHeight="1">
      <c r="A47" s="41" t="s">
        <v>46</v>
      </c>
      <c r="B47" s="42" t="s">
        <v>39</v>
      </c>
      <c r="C47" s="7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287</v>
      </c>
      <c r="D47" s="7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287</v>
      </c>
      <c r="E47" s="99" t="str">
        <f t="shared" si="0"/>
        <v>-</v>
      </c>
      <c r="F47" s="100">
        <f t="shared" si="1"/>
        <v>1</v>
      </c>
    </row>
    <row r="48" spans="1:6" ht="28.5" customHeight="1">
      <c r="A48" s="30" t="s">
        <v>22</v>
      </c>
      <c r="B48" s="39" t="s">
        <v>186</v>
      </c>
      <c r="C48" s="75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274135</v>
      </c>
      <c r="D48" s="75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274135</v>
      </c>
      <c r="E48" s="99" t="str">
        <f t="shared" si="0"/>
        <v>-</v>
      </c>
      <c r="F48" s="100">
        <f t="shared" si="1"/>
        <v>1</v>
      </c>
    </row>
    <row r="49" spans="1:6" ht="28.5" customHeight="1">
      <c r="A49" s="41" t="s">
        <v>187</v>
      </c>
      <c r="B49" s="42" t="s">
        <v>188</v>
      </c>
      <c r="C49" s="75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1110</v>
      </c>
      <c r="D49" s="75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1110</v>
      </c>
      <c r="E49" s="99" t="str">
        <f t="shared" si="0"/>
        <v>-</v>
      </c>
      <c r="F49" s="100">
        <f t="shared" si="1"/>
        <v>1</v>
      </c>
    </row>
    <row r="50" spans="1:6" ht="28.5" customHeight="1">
      <c r="A50" s="30" t="s">
        <v>23</v>
      </c>
      <c r="B50" s="40" t="s">
        <v>55</v>
      </c>
      <c r="C50" s="75">
        <f>C51+C52+C53+C54</f>
        <v>60790</v>
      </c>
      <c r="D50" s="75">
        <f>D51+D52+D53+D54</f>
        <v>60790</v>
      </c>
      <c r="E50" s="99" t="str">
        <f t="shared" si="0"/>
        <v>-</v>
      </c>
      <c r="F50" s="100">
        <f t="shared" si="1"/>
        <v>1</v>
      </c>
    </row>
    <row r="51" spans="1:6" ht="28.5" customHeight="1">
      <c r="A51" s="41" t="s">
        <v>51</v>
      </c>
      <c r="B51" s="42" t="s">
        <v>47</v>
      </c>
      <c r="C51" s="75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47023</v>
      </c>
      <c r="D51" s="75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47023</v>
      </c>
      <c r="E51" s="99" t="str">
        <f t="shared" si="0"/>
        <v>-</v>
      </c>
      <c r="F51" s="100">
        <f t="shared" si="1"/>
        <v>1</v>
      </c>
    </row>
    <row r="52" spans="1:6" ht="28.5" customHeight="1">
      <c r="A52" s="41" t="s">
        <v>52</v>
      </c>
      <c r="B52" s="42" t="s">
        <v>48</v>
      </c>
      <c r="C52" s="7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6717</v>
      </c>
      <c r="D52" s="7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6717</v>
      </c>
      <c r="E52" s="99" t="str">
        <f t="shared" si="0"/>
        <v>-</v>
      </c>
      <c r="F52" s="100">
        <f t="shared" si="1"/>
        <v>1</v>
      </c>
    </row>
    <row r="53" spans="1:6" ht="28.5" customHeight="1">
      <c r="A53" s="41" t="s">
        <v>53</v>
      </c>
      <c r="B53" s="42" t="s">
        <v>49</v>
      </c>
      <c r="C53" s="7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  <c r="D53" s="7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0</v>
      </c>
      <c r="E53" s="99" t="str">
        <f t="shared" si="0"/>
        <v>-</v>
      </c>
      <c r="F53" s="100" t="str">
        <f t="shared" si="1"/>
        <v>-</v>
      </c>
    </row>
    <row r="54" spans="1:6" ht="28.5" customHeight="1">
      <c r="A54" s="41" t="s">
        <v>54</v>
      </c>
      <c r="B54" s="42" t="s">
        <v>50</v>
      </c>
      <c r="C54" s="7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7050</v>
      </c>
      <c r="D54" s="7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7050</v>
      </c>
      <c r="E54" s="99" t="str">
        <f t="shared" si="0"/>
        <v>-</v>
      </c>
      <c r="F54" s="100">
        <f t="shared" si="1"/>
        <v>1</v>
      </c>
    </row>
    <row r="55" spans="1:6" ht="28.5" customHeight="1">
      <c r="A55" s="30" t="s">
        <v>24</v>
      </c>
      <c r="B55" s="39" t="s">
        <v>25</v>
      </c>
      <c r="C55" s="7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  <c r="D55" s="7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0</v>
      </c>
      <c r="E55" s="99" t="str">
        <f t="shared" si="0"/>
        <v>-</v>
      </c>
      <c r="F55" s="100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46998</v>
      </c>
      <c r="D56" s="79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46998</v>
      </c>
      <c r="E56" s="99" t="str">
        <f t="shared" si="0"/>
        <v>-</v>
      </c>
      <c r="F56" s="103">
        <f t="shared" si="1"/>
        <v>1</v>
      </c>
    </row>
    <row r="57" spans="1:6" ht="28.5" customHeight="1">
      <c r="A57" s="30" t="s">
        <v>27</v>
      </c>
      <c r="B57" s="39" t="s">
        <v>28</v>
      </c>
      <c r="C57" s="75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4583</v>
      </c>
      <c r="D57" s="75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4583</v>
      </c>
      <c r="E57" s="99" t="str">
        <f t="shared" si="0"/>
        <v>-</v>
      </c>
      <c r="F57" s="100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341660</v>
      </c>
      <c r="D58" s="81">
        <f>D59+D60+D61+D62</f>
        <v>341660</v>
      </c>
      <c r="E58" s="12" t="str">
        <f t="shared" si="0"/>
        <v>-</v>
      </c>
      <c r="F58" s="104">
        <f t="shared" si="1"/>
        <v>1</v>
      </c>
    </row>
    <row r="59" spans="1:6" ht="42" customHeight="1">
      <c r="A59" s="30" t="s">
        <v>104</v>
      </c>
      <c r="B59" s="39" t="s">
        <v>126</v>
      </c>
      <c r="C59" s="75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873</v>
      </c>
      <c r="D59" s="75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873</v>
      </c>
      <c r="E59" s="75" t="str">
        <f t="shared" si="0"/>
        <v>-</v>
      </c>
      <c r="F59" s="100">
        <f t="shared" si="1"/>
        <v>1</v>
      </c>
    </row>
    <row r="60" spans="1:6" ht="31.5" customHeight="1">
      <c r="A60" s="30" t="s">
        <v>30</v>
      </c>
      <c r="B60" s="39" t="s">
        <v>57</v>
      </c>
      <c r="C60" s="75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319554</v>
      </c>
      <c r="D60" s="75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319554</v>
      </c>
      <c r="E60" s="75" t="str">
        <f t="shared" si="0"/>
        <v>-</v>
      </c>
      <c r="F60" s="100">
        <f t="shared" si="1"/>
        <v>1</v>
      </c>
    </row>
    <row r="61" spans="1:6" ht="31.5" customHeight="1">
      <c r="A61" s="30" t="s">
        <v>31</v>
      </c>
      <c r="B61" s="39" t="s">
        <v>106</v>
      </c>
      <c r="C61" s="75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  <c r="D61" s="75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0</v>
      </c>
      <c r="E61" s="75" t="str">
        <f t="shared" si="0"/>
        <v>-</v>
      </c>
      <c r="F61" s="100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5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21233</v>
      </c>
      <c r="D62" s="75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21233</v>
      </c>
      <c r="E62" s="75" t="str">
        <f t="shared" si="0"/>
        <v>-</v>
      </c>
      <c r="F62" s="100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85709</v>
      </c>
      <c r="D63" s="81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85709</v>
      </c>
      <c r="E63" s="12" t="str">
        <f t="shared" si="0"/>
        <v>-</v>
      </c>
      <c r="F63" s="104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  <ignoredErrors>
    <ignoredError sqref="C56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ySplit="7" topLeftCell="A23" activePane="bottomLeft" state="frozen"/>
      <selection pane="topLeft" activeCell="G1" sqref="G1:O16384"/>
      <selection pane="bottomLef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63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4764948</v>
      </c>
      <c r="D7" s="15">
        <f>D8+D9+D10+D15+D16+D17+D18+D19+D20+D21+D22+D23+D24+D25+D29+D30+D32+D33</f>
        <v>4764948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573015</v>
      </c>
      <c r="D8" s="24">
        <f aca="true" t="shared" si="0" ref="D8:D23">C8</f>
        <v>573015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404764</v>
      </c>
      <c r="D9" s="24">
        <f t="shared" si="0"/>
        <v>404764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2252398</v>
      </c>
      <c r="D10" s="24">
        <f t="shared" si="0"/>
        <v>2252398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158554</v>
      </c>
      <c r="D11" s="24">
        <f t="shared" si="0"/>
        <v>158554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149605</v>
      </c>
      <c r="D12" s="24">
        <f t="shared" si="0"/>
        <v>149605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120616</v>
      </c>
      <c r="D13" s="24">
        <f t="shared" si="0"/>
        <v>120616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56725</v>
      </c>
      <c r="D14" s="24">
        <f t="shared" si="0"/>
        <v>56725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174624</v>
      </c>
      <c r="D15" s="24">
        <f t="shared" si="0"/>
        <v>174624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157936</v>
      </c>
      <c r="D16" s="24">
        <f t="shared" si="0"/>
        <v>157936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91000</v>
      </c>
      <c r="D17" s="24">
        <f t="shared" si="0"/>
        <v>91000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27106</v>
      </c>
      <c r="D18" s="24">
        <f t="shared" si="0"/>
        <v>27106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121806</v>
      </c>
      <c r="D19" s="24">
        <f t="shared" si="0"/>
        <v>121806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60632</v>
      </c>
      <c r="D20" s="24">
        <f t="shared" si="0"/>
        <v>60632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4401</v>
      </c>
      <c r="D21" s="24">
        <f t="shared" si="0"/>
        <v>4401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18115</v>
      </c>
      <c r="D22" s="24">
        <f t="shared" si="0"/>
        <v>18115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122472</v>
      </c>
      <c r="D23" s="24">
        <f t="shared" si="0"/>
        <v>122472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71300</v>
      </c>
      <c r="D24" s="24">
        <f aca="true" t="shared" si="3" ref="D24:D31">C24</f>
        <v>71300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633982</v>
      </c>
      <c r="D25" s="24">
        <f t="shared" si="3"/>
        <v>633982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631982</v>
      </c>
      <c r="D26" s="24">
        <f t="shared" si="3"/>
        <v>631982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1000</v>
      </c>
      <c r="D27" s="24">
        <f t="shared" si="3"/>
        <v>1000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1000</v>
      </c>
      <c r="D28" s="24">
        <f t="shared" si="3"/>
        <v>1000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51397</v>
      </c>
      <c r="D33" s="24">
        <f>C33</f>
        <v>51397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139826</v>
      </c>
      <c r="D35" s="95">
        <f>C35</f>
        <v>139826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840312</v>
      </c>
      <c r="D36" s="82">
        <f>D12+D14+D25+D31</f>
        <v>840312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35081</v>
      </c>
      <c r="D37" s="23">
        <f>D38+D39+D40+D48+D50+D56+D57+D55</f>
        <v>35081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1675</v>
      </c>
      <c r="D38" s="83">
        <f>C38</f>
        <v>1675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4029</v>
      </c>
      <c r="D39" s="83">
        <f>C39</f>
        <v>4029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571</v>
      </c>
      <c r="D40" s="83">
        <f>D41+D43+D44+D45+D46+D47</f>
        <v>571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88</v>
      </c>
      <c r="D41" s="83">
        <f>C41</f>
        <v>88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65</v>
      </c>
      <c r="D42" s="83">
        <f aca="true" t="shared" si="4" ref="D42:D61">C42</f>
        <v>65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13</v>
      </c>
      <c r="D43" s="83">
        <f t="shared" si="4"/>
        <v>13</v>
      </c>
      <c r="E43" s="99" t="str">
        <f t="shared" si="1"/>
        <v>-</v>
      </c>
      <c r="F43" s="100">
        <f t="shared" si="2"/>
        <v>1</v>
      </c>
    </row>
    <row r="44" spans="1:6" ht="28.5" customHeight="1">
      <c r="A44" s="41" t="s">
        <v>43</v>
      </c>
      <c r="B44" s="42" t="s">
        <v>36</v>
      </c>
      <c r="C44" s="79">
        <v>1</v>
      </c>
      <c r="D44" s="83">
        <f t="shared" si="4"/>
        <v>1</v>
      </c>
      <c r="E44" s="99" t="str">
        <f t="shared" si="1"/>
        <v>-</v>
      </c>
      <c r="F44" s="100">
        <f t="shared" si="2"/>
        <v>1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468</v>
      </c>
      <c r="D46" s="83">
        <f t="shared" si="4"/>
        <v>468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1</v>
      </c>
      <c r="D47" s="83">
        <f>C47</f>
        <v>1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19755</v>
      </c>
      <c r="D48" s="83">
        <f>C48</f>
        <v>19755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70</v>
      </c>
      <c r="D49" s="83">
        <f>C49</f>
        <v>70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4383</v>
      </c>
      <c r="D50" s="83">
        <f>D51+D52+D53+D54</f>
        <v>4383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3296</v>
      </c>
      <c r="D51" s="83">
        <f t="shared" si="4"/>
        <v>3296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484</v>
      </c>
      <c r="D52" s="83">
        <f t="shared" si="4"/>
        <v>484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603</v>
      </c>
      <c r="D54" s="83">
        <f t="shared" si="4"/>
        <v>603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4348</v>
      </c>
      <c r="D56" s="83">
        <f>C56</f>
        <v>4348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320</v>
      </c>
      <c r="D57" s="83">
        <f>C57</f>
        <v>320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14231</v>
      </c>
      <c r="D58" s="26">
        <f>D59+D60+D61+D62</f>
        <v>14231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20</v>
      </c>
      <c r="D59" s="83">
        <f t="shared" si="4"/>
        <v>20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13711</v>
      </c>
      <c r="D60" s="83">
        <f t="shared" si="4"/>
        <v>13711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500</v>
      </c>
      <c r="D62" s="83">
        <f>C62</f>
        <v>500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1981</v>
      </c>
      <c r="D63" s="26">
        <f>C63</f>
        <v>1981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17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208</v>
      </c>
      <c r="B1" s="118"/>
      <c r="C1" s="118"/>
      <c r="D1" s="118"/>
      <c r="E1" s="118"/>
      <c r="F1" s="118"/>
    </row>
    <row r="2" spans="1:3" s="49" customFormat="1" ht="33" customHeight="1">
      <c r="A2" s="87" t="s">
        <v>64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3414407</v>
      </c>
      <c r="D7" s="15">
        <f>D8+D9+D10+D15+D16+D17+D18+D19+D20+D21+D22+D23+D24+D25+D29+D30+D32+D33</f>
        <v>3414407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420158</v>
      </c>
      <c r="D8" s="24">
        <f aca="true" t="shared" si="0" ref="D8:D23">C8</f>
        <v>420158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265168</v>
      </c>
      <c r="D9" s="24">
        <f t="shared" si="0"/>
        <v>265168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1632554</v>
      </c>
      <c r="D10" s="24">
        <f t="shared" si="0"/>
        <v>1632554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106631</v>
      </c>
      <c r="D11" s="24">
        <f t="shared" si="0"/>
        <v>106631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88241</v>
      </c>
      <c r="D12" s="24">
        <f t="shared" si="0"/>
        <v>88241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77873</v>
      </c>
      <c r="D13" s="24">
        <f t="shared" si="0"/>
        <v>77873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43929</v>
      </c>
      <c r="D14" s="24">
        <f t="shared" si="0"/>
        <v>43929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114280</v>
      </c>
      <c r="D15" s="24">
        <f t="shared" si="0"/>
        <v>114280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84172</v>
      </c>
      <c r="D16" s="24">
        <f t="shared" si="0"/>
        <v>84172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45989</v>
      </c>
      <c r="D17" s="24">
        <f t="shared" si="0"/>
        <v>45989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26579</v>
      </c>
      <c r="D18" s="24">
        <f t="shared" si="0"/>
        <v>26579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99312</v>
      </c>
      <c r="D19" s="24">
        <f t="shared" si="0"/>
        <v>99312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32133</v>
      </c>
      <c r="D20" s="24">
        <f t="shared" si="0"/>
        <v>32133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2443</v>
      </c>
      <c r="D21" s="24">
        <f t="shared" si="0"/>
        <v>2443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11767</v>
      </c>
      <c r="D22" s="24">
        <f t="shared" si="0"/>
        <v>11767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109414</v>
      </c>
      <c r="D23" s="24">
        <f t="shared" si="0"/>
        <v>109414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47000</v>
      </c>
      <c r="D24" s="24">
        <f aca="true" t="shared" si="3" ref="D24:D31">C24</f>
        <v>47000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493441</v>
      </c>
      <c r="D25" s="24">
        <f t="shared" si="3"/>
        <v>493441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492937</v>
      </c>
      <c r="D26" s="24">
        <f t="shared" si="3"/>
        <v>492937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241</v>
      </c>
      <c r="D27" s="24">
        <f t="shared" si="3"/>
        <v>241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263</v>
      </c>
      <c r="D28" s="24">
        <f t="shared" si="3"/>
        <v>263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29997</v>
      </c>
      <c r="D33" s="24">
        <f>C33</f>
        <v>29997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109564</v>
      </c>
      <c r="D35" s="95">
        <f>C35</f>
        <v>109564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625611</v>
      </c>
      <c r="D36" s="82">
        <f>D12+D14+D25+D31</f>
        <v>625611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23780</v>
      </c>
      <c r="D37" s="23">
        <f>D38+D39+D40+D48+D50+D56+D57+D55</f>
        <v>23780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1180</v>
      </c>
      <c r="D38" s="83">
        <f>C38</f>
        <v>1180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3231</v>
      </c>
      <c r="D39" s="83">
        <f>C39</f>
        <v>3231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145</v>
      </c>
      <c r="D40" s="83">
        <f>D41+D43+D44+D45+D46+D47</f>
        <v>145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35</v>
      </c>
      <c r="D41" s="83">
        <f>C41</f>
        <v>35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35</v>
      </c>
      <c r="D42" s="83">
        <f aca="true" t="shared" si="4" ref="D42:D61">C42</f>
        <v>35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5</v>
      </c>
      <c r="D43" s="83">
        <f t="shared" si="4"/>
        <v>5</v>
      </c>
      <c r="E43" s="99" t="str">
        <f t="shared" si="1"/>
        <v>-</v>
      </c>
      <c r="F43" s="100">
        <f t="shared" si="2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100</v>
      </c>
      <c r="D46" s="83">
        <f t="shared" si="4"/>
        <v>100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5</v>
      </c>
      <c r="D47" s="83">
        <f>C47</f>
        <v>5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13960</v>
      </c>
      <c r="D48" s="83">
        <f>C48</f>
        <v>13960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20</v>
      </c>
      <c r="D49" s="83">
        <f>C49</f>
        <v>20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3097</v>
      </c>
      <c r="D50" s="83">
        <f>D51+D52+D53+D54</f>
        <v>3097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2400</v>
      </c>
      <c r="D51" s="83">
        <f t="shared" si="4"/>
        <v>2400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342</v>
      </c>
      <c r="D52" s="83">
        <f t="shared" si="4"/>
        <v>342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355</v>
      </c>
      <c r="D54" s="83">
        <f t="shared" si="4"/>
        <v>355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1600</v>
      </c>
      <c r="D56" s="83">
        <f>C56</f>
        <v>1600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567</v>
      </c>
      <c r="D57" s="83">
        <f>C57</f>
        <v>567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50674</v>
      </c>
      <c r="D58" s="26">
        <f>D59+D60+D61+D62</f>
        <v>50674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15</v>
      </c>
      <c r="D59" s="83">
        <f t="shared" si="4"/>
        <v>15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49717</v>
      </c>
      <c r="D60" s="83">
        <f t="shared" si="4"/>
        <v>49717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942</v>
      </c>
      <c r="D62" s="83">
        <f>C62</f>
        <v>942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31682</v>
      </c>
      <c r="D63" s="26">
        <f>C63</f>
        <v>31682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65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3547815</v>
      </c>
      <c r="D7" s="15">
        <f>D8+D9+D10+D15+D16+D17+D18+D19+D20+D21+D22+D23+D24+D25+D29+D30+D32+D33</f>
        <v>3547815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447000</v>
      </c>
      <c r="D8" s="24">
        <f aca="true" t="shared" si="0" ref="D8:D23">C8</f>
        <v>447000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273015</v>
      </c>
      <c r="D9" s="24">
        <f t="shared" si="0"/>
        <v>273015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1711138</v>
      </c>
      <c r="D10" s="24">
        <f t="shared" si="0"/>
        <v>1711138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103637</v>
      </c>
      <c r="D11" s="24">
        <f t="shared" si="0"/>
        <v>103637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90528</v>
      </c>
      <c r="D12" s="24">
        <f t="shared" si="0"/>
        <v>90528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78419</v>
      </c>
      <c r="D13" s="24">
        <f t="shared" si="0"/>
        <v>78419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40154</v>
      </c>
      <c r="D14" s="24">
        <f t="shared" si="0"/>
        <v>40154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126672</v>
      </c>
      <c r="D15" s="24">
        <f t="shared" si="0"/>
        <v>126672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108531</v>
      </c>
      <c r="D16" s="24">
        <f t="shared" si="0"/>
        <v>108531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52696</v>
      </c>
      <c r="D17" s="24">
        <f t="shared" si="0"/>
        <v>52696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15087</v>
      </c>
      <c r="D18" s="24">
        <f t="shared" si="0"/>
        <v>15087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125572</v>
      </c>
      <c r="D19" s="24">
        <f t="shared" si="0"/>
        <v>125572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39954</v>
      </c>
      <c r="D20" s="24">
        <f t="shared" si="0"/>
        <v>39954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3200</v>
      </c>
      <c r="D21" s="24">
        <f t="shared" si="0"/>
        <v>3200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9067</v>
      </c>
      <c r="D22" s="24">
        <f t="shared" si="0"/>
        <v>9067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86871</v>
      </c>
      <c r="D23" s="24">
        <f t="shared" si="0"/>
        <v>86871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43000</v>
      </c>
      <c r="D24" s="24">
        <f aca="true" t="shared" si="3" ref="D24:D31">C24</f>
        <v>43000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469264</v>
      </c>
      <c r="D25" s="24">
        <f t="shared" si="3"/>
        <v>469264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467264</v>
      </c>
      <c r="D26" s="24">
        <f t="shared" si="3"/>
        <v>467264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2000</v>
      </c>
      <c r="D27" s="24">
        <f t="shared" si="3"/>
        <v>2000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0</v>
      </c>
      <c r="D28" s="24">
        <f t="shared" si="3"/>
        <v>0</v>
      </c>
      <c r="E28" s="99" t="str">
        <f t="shared" si="1"/>
        <v>-</v>
      </c>
      <c r="F28" s="100" t="str">
        <f t="shared" si="2"/>
        <v>-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36748</v>
      </c>
      <c r="D33" s="24">
        <f>C33</f>
        <v>36748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112907</v>
      </c>
      <c r="D35" s="95">
        <f>C35</f>
        <v>112907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599946</v>
      </c>
      <c r="D36" s="82">
        <f>D12+D14+D25+D31</f>
        <v>599946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24703</v>
      </c>
      <c r="D37" s="23">
        <f>D38+D39+D40+D48+D50+D56+D57+D55</f>
        <v>24703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783</v>
      </c>
      <c r="D38" s="83">
        <f>C38</f>
        <v>783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3017</v>
      </c>
      <c r="D39" s="83">
        <f>C39</f>
        <v>3017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232</v>
      </c>
      <c r="D40" s="83">
        <f>D41+D43+D44+D45+D46+D47</f>
        <v>232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28</v>
      </c>
      <c r="D41" s="83">
        <f>C41</f>
        <v>28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28</v>
      </c>
      <c r="D42" s="83">
        <f aca="true" t="shared" si="4" ref="D42:D61">C42</f>
        <v>28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99" t="str">
        <f t="shared" si="1"/>
        <v>-</v>
      </c>
      <c r="F43" s="100" t="str">
        <f t="shared" si="2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196</v>
      </c>
      <c r="D46" s="83">
        <f t="shared" si="4"/>
        <v>196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8</v>
      </c>
      <c r="D47" s="83">
        <f>C47</f>
        <v>8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14598</v>
      </c>
      <c r="D48" s="83">
        <f>C48</f>
        <v>14598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144</v>
      </c>
      <c r="D49" s="83">
        <f>C49</f>
        <v>144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3236</v>
      </c>
      <c r="D50" s="83">
        <f>D51+D52+D53+D54</f>
        <v>3236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2509</v>
      </c>
      <c r="D51" s="83">
        <f t="shared" si="4"/>
        <v>2509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358</v>
      </c>
      <c r="D52" s="83">
        <f t="shared" si="4"/>
        <v>358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369</v>
      </c>
      <c r="D54" s="83">
        <f t="shared" si="4"/>
        <v>369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2500</v>
      </c>
      <c r="D56" s="83">
        <f>C56</f>
        <v>2500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337</v>
      </c>
      <c r="D57" s="83">
        <f>C57</f>
        <v>337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23453</v>
      </c>
      <c r="D58" s="26">
        <f>D59+D60+D61+D62</f>
        <v>23453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10</v>
      </c>
      <c r="D59" s="83">
        <f t="shared" si="4"/>
        <v>10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21443</v>
      </c>
      <c r="D60" s="83">
        <f t="shared" si="4"/>
        <v>21443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2000</v>
      </c>
      <c r="D62" s="83">
        <f>C62</f>
        <v>2000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6094</v>
      </c>
      <c r="D63" s="26">
        <f>C63</f>
        <v>6094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66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1660371</v>
      </c>
      <c r="D7" s="15">
        <f>D8+D9+D10+D15+D16+D17+D18+D19+D20+D21+D22+D23+D24+D25+D29+D30+D32+D33</f>
        <v>1660371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203850</v>
      </c>
      <c r="D8" s="24">
        <f>C8</f>
        <v>203850</v>
      </c>
      <c r="E8" s="99" t="str">
        <f aca="true" t="shared" si="0" ref="E8:E63">IF(C8=D8,"-",D8-C8)</f>
        <v>-</v>
      </c>
      <c r="F8" s="100">
        <f aca="true" t="shared" si="1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147486</v>
      </c>
      <c r="D9" s="24">
        <f aca="true" t="shared" si="2" ref="D9:D23">C9</f>
        <v>147486</v>
      </c>
      <c r="E9" s="99" t="str">
        <f t="shared" si="0"/>
        <v>-</v>
      </c>
      <c r="F9" s="100">
        <f t="shared" si="1"/>
        <v>1</v>
      </c>
    </row>
    <row r="10" spans="1:6" ht="33" customHeight="1">
      <c r="A10" s="28" t="s">
        <v>3</v>
      </c>
      <c r="B10" s="76" t="s">
        <v>136</v>
      </c>
      <c r="C10" s="79">
        <v>799809</v>
      </c>
      <c r="D10" s="24">
        <f>C10</f>
        <v>799809</v>
      </c>
      <c r="E10" s="99" t="str">
        <f t="shared" si="0"/>
        <v>-</v>
      </c>
      <c r="F10" s="100">
        <f t="shared" si="1"/>
        <v>1</v>
      </c>
    </row>
    <row r="11" spans="1:6" ht="31.5" customHeight="1">
      <c r="A11" s="77" t="s">
        <v>58</v>
      </c>
      <c r="B11" s="88" t="s">
        <v>167</v>
      </c>
      <c r="C11" s="79">
        <v>58530</v>
      </c>
      <c r="D11" s="24">
        <f t="shared" si="2"/>
        <v>58530</v>
      </c>
      <c r="E11" s="99" t="str">
        <f t="shared" si="0"/>
        <v>-</v>
      </c>
      <c r="F11" s="100">
        <f t="shared" si="1"/>
        <v>1</v>
      </c>
    </row>
    <row r="12" spans="1:6" ht="31.5" customHeight="1">
      <c r="A12" s="77" t="s">
        <v>168</v>
      </c>
      <c r="B12" s="88" t="s">
        <v>171</v>
      </c>
      <c r="C12" s="79">
        <v>54214</v>
      </c>
      <c r="D12" s="24">
        <f t="shared" si="2"/>
        <v>54214</v>
      </c>
      <c r="E12" s="99" t="str">
        <f t="shared" si="0"/>
        <v>-</v>
      </c>
      <c r="F12" s="100">
        <f t="shared" si="1"/>
        <v>1</v>
      </c>
    </row>
    <row r="13" spans="1:6" ht="31.5" customHeight="1">
      <c r="A13" s="77" t="s">
        <v>169</v>
      </c>
      <c r="B13" s="88" t="s">
        <v>172</v>
      </c>
      <c r="C13" s="79">
        <v>39935</v>
      </c>
      <c r="D13" s="24">
        <f t="shared" si="2"/>
        <v>39935</v>
      </c>
      <c r="E13" s="99" t="str">
        <f t="shared" si="0"/>
        <v>-</v>
      </c>
      <c r="F13" s="100">
        <f t="shared" si="1"/>
        <v>1</v>
      </c>
    </row>
    <row r="14" spans="1:6" ht="31.5" customHeight="1">
      <c r="A14" s="77" t="s">
        <v>170</v>
      </c>
      <c r="B14" s="88" t="s">
        <v>173</v>
      </c>
      <c r="C14" s="79">
        <v>15140</v>
      </c>
      <c r="D14" s="24">
        <f t="shared" si="2"/>
        <v>15140</v>
      </c>
      <c r="E14" s="99" t="str">
        <f t="shared" si="0"/>
        <v>-</v>
      </c>
      <c r="F14" s="100">
        <f t="shared" si="1"/>
        <v>1</v>
      </c>
    </row>
    <row r="15" spans="1:6" ht="33" customHeight="1">
      <c r="A15" s="28" t="s">
        <v>4</v>
      </c>
      <c r="B15" s="76" t="s">
        <v>144</v>
      </c>
      <c r="C15" s="79">
        <v>84804</v>
      </c>
      <c r="D15" s="24">
        <f t="shared" si="2"/>
        <v>84804</v>
      </c>
      <c r="E15" s="99" t="str">
        <f t="shared" si="0"/>
        <v>-</v>
      </c>
      <c r="F15" s="100">
        <f t="shared" si="1"/>
        <v>1</v>
      </c>
    </row>
    <row r="16" spans="1:6" ht="33" customHeight="1">
      <c r="A16" s="28" t="s">
        <v>5</v>
      </c>
      <c r="B16" s="76" t="s">
        <v>140</v>
      </c>
      <c r="C16" s="79">
        <v>49394</v>
      </c>
      <c r="D16" s="24">
        <f t="shared" si="2"/>
        <v>49394</v>
      </c>
      <c r="E16" s="99" t="str">
        <f t="shared" si="0"/>
        <v>-</v>
      </c>
      <c r="F16" s="100">
        <f t="shared" si="1"/>
        <v>1</v>
      </c>
    </row>
    <row r="17" spans="1:6" ht="33" customHeight="1">
      <c r="A17" s="28" t="s">
        <v>6</v>
      </c>
      <c r="B17" s="76" t="s">
        <v>146</v>
      </c>
      <c r="C17" s="79">
        <v>22099</v>
      </c>
      <c r="D17" s="24">
        <f t="shared" si="2"/>
        <v>22099</v>
      </c>
      <c r="E17" s="99" t="str">
        <f t="shared" si="0"/>
        <v>-</v>
      </c>
      <c r="F17" s="100">
        <f t="shared" si="1"/>
        <v>1</v>
      </c>
    </row>
    <row r="18" spans="1:6" ht="33" customHeight="1">
      <c r="A18" s="28" t="s">
        <v>7</v>
      </c>
      <c r="B18" s="76" t="s">
        <v>145</v>
      </c>
      <c r="C18" s="79">
        <v>9506</v>
      </c>
      <c r="D18" s="24">
        <f t="shared" si="2"/>
        <v>9506</v>
      </c>
      <c r="E18" s="99" t="str">
        <f t="shared" si="0"/>
        <v>-</v>
      </c>
      <c r="F18" s="100">
        <f t="shared" si="1"/>
        <v>1</v>
      </c>
    </row>
    <row r="19" spans="1:6" ht="33" customHeight="1">
      <c r="A19" s="28" t="s">
        <v>8</v>
      </c>
      <c r="B19" s="76" t="s">
        <v>141</v>
      </c>
      <c r="C19" s="79">
        <v>45248</v>
      </c>
      <c r="D19" s="24">
        <f t="shared" si="2"/>
        <v>45248</v>
      </c>
      <c r="E19" s="99" t="str">
        <f t="shared" si="0"/>
        <v>-</v>
      </c>
      <c r="F19" s="100">
        <f t="shared" si="1"/>
        <v>1</v>
      </c>
    </row>
    <row r="20" spans="1:6" ht="33" customHeight="1">
      <c r="A20" s="28" t="s">
        <v>9</v>
      </c>
      <c r="B20" s="76" t="s">
        <v>142</v>
      </c>
      <c r="C20" s="79">
        <v>13000</v>
      </c>
      <c r="D20" s="24">
        <f t="shared" si="2"/>
        <v>13000</v>
      </c>
      <c r="E20" s="99" t="str">
        <f t="shared" si="0"/>
        <v>-</v>
      </c>
      <c r="F20" s="100">
        <f t="shared" si="1"/>
        <v>1</v>
      </c>
    </row>
    <row r="21" spans="1:6" ht="33" customHeight="1">
      <c r="A21" s="28" t="s">
        <v>10</v>
      </c>
      <c r="B21" s="76" t="s">
        <v>147</v>
      </c>
      <c r="C21" s="79">
        <v>2520</v>
      </c>
      <c r="D21" s="24">
        <f t="shared" si="2"/>
        <v>2520</v>
      </c>
      <c r="E21" s="99" t="str">
        <f t="shared" si="0"/>
        <v>-</v>
      </c>
      <c r="F21" s="100">
        <f t="shared" si="1"/>
        <v>1</v>
      </c>
    </row>
    <row r="22" spans="1:6" ht="46.5" customHeight="1">
      <c r="A22" s="28" t="s">
        <v>11</v>
      </c>
      <c r="B22" s="76" t="s">
        <v>143</v>
      </c>
      <c r="C22" s="79">
        <v>5287</v>
      </c>
      <c r="D22" s="24">
        <f t="shared" si="2"/>
        <v>5287</v>
      </c>
      <c r="E22" s="99" t="str">
        <f t="shared" si="0"/>
        <v>-</v>
      </c>
      <c r="F22" s="100">
        <f t="shared" si="1"/>
        <v>1</v>
      </c>
    </row>
    <row r="23" spans="1:6" ht="33" customHeight="1">
      <c r="A23" s="28" t="s">
        <v>12</v>
      </c>
      <c r="B23" s="76" t="s">
        <v>197</v>
      </c>
      <c r="C23" s="79">
        <v>43256</v>
      </c>
      <c r="D23" s="24">
        <f t="shared" si="2"/>
        <v>43256</v>
      </c>
      <c r="E23" s="99" t="str">
        <f t="shared" si="0"/>
        <v>-</v>
      </c>
      <c r="F23" s="100">
        <f t="shared" si="1"/>
        <v>1</v>
      </c>
    </row>
    <row r="24" spans="1:6" ht="33" customHeight="1">
      <c r="A24" s="28" t="s">
        <v>13</v>
      </c>
      <c r="B24" s="76" t="s">
        <v>175</v>
      </c>
      <c r="C24" s="79">
        <v>26000</v>
      </c>
      <c r="D24" s="24">
        <f aca="true" t="shared" si="3" ref="D24:D31">C24</f>
        <v>26000</v>
      </c>
      <c r="E24" s="99" t="str">
        <f t="shared" si="0"/>
        <v>-</v>
      </c>
      <c r="F24" s="100">
        <f t="shared" si="1"/>
        <v>1</v>
      </c>
    </row>
    <row r="25" spans="1:6" ht="33" customHeight="1">
      <c r="A25" s="29" t="s">
        <v>14</v>
      </c>
      <c r="B25" s="76" t="s">
        <v>176</v>
      </c>
      <c r="C25" s="79">
        <v>185110</v>
      </c>
      <c r="D25" s="24">
        <f t="shared" si="3"/>
        <v>185110</v>
      </c>
      <c r="E25" s="99" t="str">
        <f t="shared" si="0"/>
        <v>-</v>
      </c>
      <c r="F25" s="100">
        <f t="shared" si="1"/>
        <v>1</v>
      </c>
    </row>
    <row r="26" spans="1:6" ht="31.5">
      <c r="A26" s="27" t="s">
        <v>148</v>
      </c>
      <c r="B26" s="88" t="s">
        <v>178</v>
      </c>
      <c r="C26" s="79">
        <v>184974</v>
      </c>
      <c r="D26" s="24">
        <f t="shared" si="3"/>
        <v>184974</v>
      </c>
      <c r="E26" s="99" t="str">
        <f t="shared" si="0"/>
        <v>-</v>
      </c>
      <c r="F26" s="100">
        <f t="shared" si="1"/>
        <v>1</v>
      </c>
    </row>
    <row r="27" spans="1:6" ht="31.5" customHeight="1">
      <c r="A27" s="77" t="s">
        <v>177</v>
      </c>
      <c r="B27" s="88" t="s">
        <v>180</v>
      </c>
      <c r="C27" s="79">
        <v>111</v>
      </c>
      <c r="D27" s="24">
        <f t="shared" si="3"/>
        <v>111</v>
      </c>
      <c r="E27" s="99" t="str">
        <f t="shared" si="0"/>
        <v>-</v>
      </c>
      <c r="F27" s="100">
        <f t="shared" si="1"/>
        <v>1</v>
      </c>
    </row>
    <row r="28" spans="1:6" ht="31.5" customHeight="1">
      <c r="A28" s="77" t="s">
        <v>181</v>
      </c>
      <c r="B28" s="88" t="s">
        <v>179</v>
      </c>
      <c r="C28" s="79">
        <v>25</v>
      </c>
      <c r="D28" s="24">
        <f t="shared" si="3"/>
        <v>25</v>
      </c>
      <c r="E28" s="99" t="str">
        <f t="shared" si="0"/>
        <v>-</v>
      </c>
      <c r="F28" s="100">
        <f t="shared" si="1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0"/>
        <v>-</v>
      </c>
      <c r="F29" s="100" t="str">
        <f t="shared" si="1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0"/>
        <v>-</v>
      </c>
      <c r="F30" s="100" t="str">
        <f t="shared" si="1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0"/>
        <v>-</v>
      </c>
      <c r="F31" s="100" t="str">
        <f t="shared" si="1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0"/>
        <v>-</v>
      </c>
      <c r="F32" s="100" t="str">
        <f t="shared" si="1"/>
        <v>-</v>
      </c>
    </row>
    <row r="33" spans="1:6" ht="33" customHeight="1">
      <c r="A33" s="30" t="s">
        <v>123</v>
      </c>
      <c r="B33" s="39" t="s">
        <v>198</v>
      </c>
      <c r="C33" s="79">
        <v>23002</v>
      </c>
      <c r="D33" s="24">
        <f>C33</f>
        <v>23002</v>
      </c>
      <c r="E33" s="99" t="str">
        <f t="shared" si="0"/>
        <v>-</v>
      </c>
      <c r="F33" s="100">
        <f t="shared" si="1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1" t="str">
        <f t="shared" si="1"/>
        <v>-</v>
      </c>
    </row>
    <row r="35" spans="1:6" s="4" customFormat="1" ht="31.5" customHeight="1">
      <c r="A35" s="31" t="s">
        <v>59</v>
      </c>
      <c r="B35" s="37" t="s">
        <v>62</v>
      </c>
      <c r="C35" s="82">
        <v>65367</v>
      </c>
      <c r="D35" s="95">
        <f>C35</f>
        <v>65367</v>
      </c>
      <c r="E35" s="14" t="str">
        <f t="shared" si="0"/>
        <v>-</v>
      </c>
      <c r="F35" s="101">
        <f t="shared" si="1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254464</v>
      </c>
      <c r="D36" s="82">
        <f>D12+D14+D25+D31</f>
        <v>254464</v>
      </c>
      <c r="E36" s="14" t="str">
        <f t="shared" si="0"/>
        <v>-</v>
      </c>
      <c r="F36" s="101">
        <f t="shared" si="1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16413</v>
      </c>
      <c r="D37" s="23">
        <f>D38+D39+D40+D48+D50+D56+D57+D55</f>
        <v>16413</v>
      </c>
      <c r="E37" s="12" t="str">
        <f t="shared" si="0"/>
        <v>-</v>
      </c>
      <c r="F37" s="102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681</v>
      </c>
      <c r="D38" s="83">
        <f>C38</f>
        <v>681</v>
      </c>
      <c r="E38" s="99" t="str">
        <f t="shared" si="0"/>
        <v>-</v>
      </c>
      <c r="F38" s="100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2611</v>
      </c>
      <c r="D39" s="83">
        <f>C39</f>
        <v>2611</v>
      </c>
      <c r="E39" s="99" t="str">
        <f t="shared" si="0"/>
        <v>-</v>
      </c>
      <c r="F39" s="100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139</v>
      </c>
      <c r="D40" s="83">
        <f>D41+D43+D44+D45+D46+D47</f>
        <v>139</v>
      </c>
      <c r="E40" s="99" t="str">
        <f t="shared" si="0"/>
        <v>-</v>
      </c>
      <c r="F40" s="100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29</v>
      </c>
      <c r="D41" s="83">
        <f>C41</f>
        <v>29</v>
      </c>
      <c r="E41" s="99" t="str">
        <f t="shared" si="0"/>
        <v>-</v>
      </c>
      <c r="F41" s="100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29</v>
      </c>
      <c r="D42" s="83">
        <f aca="true" t="shared" si="4" ref="D42:D61">C42</f>
        <v>29</v>
      </c>
      <c r="E42" s="99" t="str">
        <f t="shared" si="0"/>
        <v>-</v>
      </c>
      <c r="F42" s="100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99" t="str">
        <f t="shared" si="0"/>
        <v>-</v>
      </c>
      <c r="F43" s="100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0"/>
        <v>-</v>
      </c>
      <c r="F44" s="100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0"/>
        <v>-</v>
      </c>
      <c r="F45" s="100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110</v>
      </c>
      <c r="D46" s="83">
        <f t="shared" si="4"/>
        <v>110</v>
      </c>
      <c r="E46" s="99" t="str">
        <f t="shared" si="0"/>
        <v>-</v>
      </c>
      <c r="F46" s="100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0</v>
      </c>
      <c r="D47" s="83">
        <f>C47</f>
        <v>0</v>
      </c>
      <c r="E47" s="99" t="str">
        <f t="shared" si="0"/>
        <v>-</v>
      </c>
      <c r="F47" s="100" t="str">
        <f t="shared" si="1"/>
        <v>-</v>
      </c>
    </row>
    <row r="48" spans="1:6" ht="28.5" customHeight="1">
      <c r="A48" s="30" t="s">
        <v>22</v>
      </c>
      <c r="B48" s="39" t="s">
        <v>186</v>
      </c>
      <c r="C48" s="79">
        <v>8126</v>
      </c>
      <c r="D48" s="83">
        <f>C48</f>
        <v>8126</v>
      </c>
      <c r="E48" s="99" t="str">
        <f t="shared" si="0"/>
        <v>-</v>
      </c>
      <c r="F48" s="100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73</v>
      </c>
      <c r="D49" s="83">
        <f>C49</f>
        <v>73</v>
      </c>
      <c r="E49" s="99" t="str">
        <f t="shared" si="0"/>
        <v>-</v>
      </c>
      <c r="F49" s="100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1804</v>
      </c>
      <c r="D50" s="83">
        <f>D51+D52+D53+D54</f>
        <v>1804</v>
      </c>
      <c r="E50" s="99" t="str">
        <f t="shared" si="0"/>
        <v>-</v>
      </c>
      <c r="F50" s="100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1397</v>
      </c>
      <c r="D51" s="83">
        <f t="shared" si="4"/>
        <v>1397</v>
      </c>
      <c r="E51" s="99" t="str">
        <f t="shared" si="0"/>
        <v>-</v>
      </c>
      <c r="F51" s="100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199</v>
      </c>
      <c r="D52" s="83">
        <f t="shared" si="4"/>
        <v>199</v>
      </c>
      <c r="E52" s="99" t="str">
        <f t="shared" si="0"/>
        <v>-</v>
      </c>
      <c r="F52" s="100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0"/>
        <v>-</v>
      </c>
      <c r="F53" s="100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208</v>
      </c>
      <c r="D54" s="83">
        <f t="shared" si="4"/>
        <v>208</v>
      </c>
      <c r="E54" s="99" t="str">
        <f t="shared" si="0"/>
        <v>-</v>
      </c>
      <c r="F54" s="100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0"/>
        <v>-</v>
      </c>
      <c r="F55" s="100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2776</v>
      </c>
      <c r="D56" s="83">
        <f>C56</f>
        <v>2776</v>
      </c>
      <c r="E56" s="99" t="str">
        <f t="shared" si="0"/>
        <v>-</v>
      </c>
      <c r="F56" s="103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276</v>
      </c>
      <c r="D57" s="83">
        <f>C57</f>
        <v>276</v>
      </c>
      <c r="E57" s="99" t="str">
        <f t="shared" si="0"/>
        <v>-</v>
      </c>
      <c r="F57" s="100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14192</v>
      </c>
      <c r="D58" s="26">
        <f>D59+D60+D61+D62</f>
        <v>14192</v>
      </c>
      <c r="E58" s="12" t="str">
        <f t="shared" si="0"/>
        <v>-</v>
      </c>
      <c r="F58" s="104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6</v>
      </c>
      <c r="D59" s="83">
        <f t="shared" si="4"/>
        <v>6</v>
      </c>
      <c r="E59" s="75" t="str">
        <f t="shared" si="0"/>
        <v>-</v>
      </c>
      <c r="F59" s="100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13636</v>
      </c>
      <c r="D60" s="83">
        <f t="shared" si="4"/>
        <v>13636</v>
      </c>
      <c r="E60" s="75" t="str">
        <f t="shared" si="0"/>
        <v>-</v>
      </c>
      <c r="F60" s="100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0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550</v>
      </c>
      <c r="D62" s="83">
        <f>C62</f>
        <v>550</v>
      </c>
      <c r="E62" s="75" t="str">
        <f t="shared" si="0"/>
        <v>-</v>
      </c>
      <c r="F62" s="100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2605</v>
      </c>
      <c r="D63" s="26">
        <f>C63</f>
        <v>2605</v>
      </c>
      <c r="E63" s="12" t="str">
        <f t="shared" si="0"/>
        <v>-</v>
      </c>
      <c r="F63" s="104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23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207</v>
      </c>
      <c r="B1" s="118"/>
      <c r="C1" s="118"/>
      <c r="D1" s="118"/>
      <c r="E1" s="118"/>
      <c r="F1" s="118"/>
    </row>
    <row r="2" spans="1:3" s="49" customFormat="1" ht="33" customHeight="1">
      <c r="A2" s="87" t="s">
        <v>67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4260059</v>
      </c>
      <c r="D7" s="15">
        <f>D8+D9+D10+D15+D16+D17+D18+D19+D20+D21+D22+D23+D24+D25+D29+D30+D32+D33</f>
        <v>4260059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511799</v>
      </c>
      <c r="D8" s="24">
        <f aca="true" t="shared" si="0" ref="D8:D22">C8</f>
        <v>511799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318991</v>
      </c>
      <c r="D9" s="24">
        <f t="shared" si="0"/>
        <v>318991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2051295</v>
      </c>
      <c r="D10" s="24">
        <f>C10</f>
        <v>2051295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134943</v>
      </c>
      <c r="D11" s="24">
        <f>C11</f>
        <v>134943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123344</v>
      </c>
      <c r="D12" s="24">
        <f>C12</f>
        <v>123344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91528</v>
      </c>
      <c r="D13" s="24">
        <f t="shared" si="0"/>
        <v>91528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44860</v>
      </c>
      <c r="D14" s="24">
        <f t="shared" si="0"/>
        <v>44860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154592</v>
      </c>
      <c r="D15" s="24">
        <f>C15</f>
        <v>154592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123944</v>
      </c>
      <c r="D16" s="24">
        <f t="shared" si="0"/>
        <v>123944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55855</v>
      </c>
      <c r="D17" s="24">
        <f>C17</f>
        <v>55855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20599</v>
      </c>
      <c r="D18" s="24">
        <f>C18</f>
        <v>20599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119704</v>
      </c>
      <c r="D19" s="24">
        <f t="shared" si="0"/>
        <v>119704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45248</v>
      </c>
      <c r="D20" s="24">
        <f t="shared" si="0"/>
        <v>45248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2550</v>
      </c>
      <c r="D21" s="24">
        <f t="shared" si="0"/>
        <v>2550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11132</v>
      </c>
      <c r="D22" s="24">
        <f t="shared" si="0"/>
        <v>11132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106699</v>
      </c>
      <c r="D23" s="24">
        <f>C23</f>
        <v>106699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69081</v>
      </c>
      <c r="D24" s="24">
        <f aca="true" t="shared" si="3" ref="D24:D31">C24</f>
        <v>69081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624782</v>
      </c>
      <c r="D25" s="24">
        <f>C25</f>
        <v>624782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623842</v>
      </c>
      <c r="D26" s="24">
        <f>C26</f>
        <v>623842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460</v>
      </c>
      <c r="D27" s="24">
        <f t="shared" si="3"/>
        <v>460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480</v>
      </c>
      <c r="D28" s="24">
        <f t="shared" si="3"/>
        <v>480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43788</v>
      </c>
      <c r="D33" s="24">
        <f>C33</f>
        <v>43788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121167</v>
      </c>
      <c r="D35" s="95">
        <f>C35</f>
        <v>121167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792986</v>
      </c>
      <c r="D36" s="82">
        <f>D12+D14+D25+D31</f>
        <v>792986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28301</v>
      </c>
      <c r="D37" s="23">
        <f>D38+D39+D40+D48+D50+D56+D57+D55</f>
        <v>28301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1009</v>
      </c>
      <c r="D38" s="83">
        <f>C38</f>
        <v>1009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4286</v>
      </c>
      <c r="D39" s="83">
        <f>C39</f>
        <v>4286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299</v>
      </c>
      <c r="D40" s="83">
        <f>D41+D43+D44+D45+D46+D47</f>
        <v>299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12</v>
      </c>
      <c r="D41" s="83">
        <f>C41</f>
        <v>12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12</v>
      </c>
      <c r="D42" s="83">
        <f aca="true" t="shared" si="4" ref="D42:D61">C42</f>
        <v>12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1</v>
      </c>
      <c r="D43" s="83">
        <f t="shared" si="4"/>
        <v>1</v>
      </c>
      <c r="E43" s="99" t="str">
        <f t="shared" si="1"/>
        <v>-</v>
      </c>
      <c r="F43" s="100">
        <f t="shared" si="2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283</v>
      </c>
      <c r="D46" s="83">
        <f t="shared" si="4"/>
        <v>283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3</v>
      </c>
      <c r="D47" s="83">
        <f>C47</f>
        <v>3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16960</v>
      </c>
      <c r="D48" s="83">
        <f>C48</f>
        <v>16960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90</v>
      </c>
      <c r="D49" s="83">
        <f>C49</f>
        <v>90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3761</v>
      </c>
      <c r="D50" s="83">
        <f>D51+D52+D53+D54</f>
        <v>3761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2915</v>
      </c>
      <c r="D51" s="83">
        <f t="shared" si="4"/>
        <v>2915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416</v>
      </c>
      <c r="D52" s="83">
        <f t="shared" si="4"/>
        <v>416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430</v>
      </c>
      <c r="D54" s="83">
        <f t="shared" si="4"/>
        <v>430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1860</v>
      </c>
      <c r="D56" s="83">
        <f>C56</f>
        <v>1860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126</v>
      </c>
      <c r="D57" s="83">
        <f>C57</f>
        <v>126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31150</v>
      </c>
      <c r="D58" s="26">
        <f>D59+D60+D61+D62</f>
        <v>31150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12</v>
      </c>
      <c r="D59" s="83">
        <f t="shared" si="4"/>
        <v>12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30688</v>
      </c>
      <c r="D60" s="83">
        <f t="shared" si="4"/>
        <v>30688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450</v>
      </c>
      <c r="D62" s="83">
        <f>C62</f>
        <v>450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6591</v>
      </c>
      <c r="D63" s="26">
        <f>C63</f>
        <v>6591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G1" sqref="G1:O16384"/>
      <selection pane="topRight" activeCell="G1" sqref="G1:O16384"/>
      <selection pane="bottomLeft" activeCell="G1" sqref="G1:O16384"/>
      <selection pane="bottomRight" activeCell="A1" sqref="A1:F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81" customHeight="1">
      <c r="A1" s="118" t="s">
        <v>209</v>
      </c>
      <c r="B1" s="118"/>
      <c r="C1" s="118"/>
      <c r="D1" s="118"/>
      <c r="E1" s="118"/>
      <c r="F1" s="118"/>
    </row>
    <row r="2" spans="1:3" s="49" customFormat="1" ht="33" customHeight="1">
      <c r="A2" s="87" t="s">
        <v>68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3" t="s">
        <v>137</v>
      </c>
      <c r="B4" s="113" t="s">
        <v>56</v>
      </c>
      <c r="C4" s="114" t="s">
        <v>206</v>
      </c>
      <c r="D4" s="114" t="s">
        <v>203</v>
      </c>
      <c r="E4" s="117" t="s">
        <v>204</v>
      </c>
      <c r="F4" s="117" t="s">
        <v>205</v>
      </c>
    </row>
    <row r="5" spans="1:6" s="5" customFormat="1" ht="45" customHeight="1">
      <c r="A5" s="113"/>
      <c r="B5" s="113"/>
      <c r="C5" s="115"/>
      <c r="D5" s="115"/>
      <c r="E5" s="117"/>
      <c r="F5" s="117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5301676</v>
      </c>
      <c r="D7" s="15">
        <f>D8+D9+D10+D15+D16+D17+D18+D19+D20+D21+D22+D23+D24+D25+D29+D30+D32+D33</f>
        <v>5301676</v>
      </c>
      <c r="E7" s="12" t="str">
        <f>IF(C7=D7,"-",D7-C7)</f>
        <v>-</v>
      </c>
      <c r="F7" s="98">
        <f>IF(C7=0,"-",D7/C7)</f>
        <v>1</v>
      </c>
    </row>
    <row r="8" spans="1:6" ht="33" customHeight="1">
      <c r="A8" s="28" t="s">
        <v>1</v>
      </c>
      <c r="B8" s="76" t="s">
        <v>138</v>
      </c>
      <c r="C8" s="79">
        <v>643600</v>
      </c>
      <c r="D8" s="24">
        <f aca="true" t="shared" si="0" ref="D8:D23">C8</f>
        <v>643600</v>
      </c>
      <c r="E8" s="99" t="str">
        <f aca="true" t="shared" si="1" ref="E8:E63">IF(C8=D8,"-",D8-C8)</f>
        <v>-</v>
      </c>
      <c r="F8" s="100">
        <f aca="true" t="shared" si="2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v>450439</v>
      </c>
      <c r="D9" s="24">
        <f t="shared" si="0"/>
        <v>450439</v>
      </c>
      <c r="E9" s="99" t="str">
        <f t="shared" si="1"/>
        <v>-</v>
      </c>
      <c r="F9" s="100">
        <f t="shared" si="2"/>
        <v>1</v>
      </c>
    </row>
    <row r="10" spans="1:6" ht="33" customHeight="1">
      <c r="A10" s="28" t="s">
        <v>3</v>
      </c>
      <c r="B10" s="76" t="s">
        <v>136</v>
      </c>
      <c r="C10" s="79">
        <v>2526858</v>
      </c>
      <c r="D10" s="24">
        <f t="shared" si="0"/>
        <v>2526858</v>
      </c>
      <c r="E10" s="99" t="str">
        <f t="shared" si="1"/>
        <v>-</v>
      </c>
      <c r="F10" s="100">
        <f t="shared" si="2"/>
        <v>1</v>
      </c>
    </row>
    <row r="11" spans="1:6" ht="31.5" customHeight="1">
      <c r="A11" s="77" t="s">
        <v>58</v>
      </c>
      <c r="B11" s="88" t="s">
        <v>167</v>
      </c>
      <c r="C11" s="79">
        <v>204721</v>
      </c>
      <c r="D11" s="24">
        <f t="shared" si="0"/>
        <v>204721</v>
      </c>
      <c r="E11" s="99" t="str">
        <f t="shared" si="1"/>
        <v>-</v>
      </c>
      <c r="F11" s="100">
        <f t="shared" si="2"/>
        <v>1</v>
      </c>
    </row>
    <row r="12" spans="1:6" ht="31.5" customHeight="1">
      <c r="A12" s="77" t="s">
        <v>168</v>
      </c>
      <c r="B12" s="88" t="s">
        <v>171</v>
      </c>
      <c r="C12" s="79">
        <v>185858</v>
      </c>
      <c r="D12" s="24">
        <f t="shared" si="0"/>
        <v>185858</v>
      </c>
      <c r="E12" s="99" t="str">
        <f t="shared" si="1"/>
        <v>-</v>
      </c>
      <c r="F12" s="100">
        <f t="shared" si="2"/>
        <v>1</v>
      </c>
    </row>
    <row r="13" spans="1:6" ht="31.5" customHeight="1">
      <c r="A13" s="77" t="s">
        <v>169</v>
      </c>
      <c r="B13" s="88" t="s">
        <v>172</v>
      </c>
      <c r="C13" s="79">
        <v>114103</v>
      </c>
      <c r="D13" s="24">
        <f t="shared" si="0"/>
        <v>114103</v>
      </c>
      <c r="E13" s="99" t="str">
        <f t="shared" si="1"/>
        <v>-</v>
      </c>
      <c r="F13" s="100">
        <f t="shared" si="2"/>
        <v>1</v>
      </c>
    </row>
    <row r="14" spans="1:6" ht="31.5" customHeight="1">
      <c r="A14" s="77" t="s">
        <v>170</v>
      </c>
      <c r="B14" s="88" t="s">
        <v>173</v>
      </c>
      <c r="C14" s="79">
        <v>60694</v>
      </c>
      <c r="D14" s="24">
        <f t="shared" si="0"/>
        <v>60694</v>
      </c>
      <c r="E14" s="99" t="str">
        <f t="shared" si="1"/>
        <v>-</v>
      </c>
      <c r="F14" s="100">
        <f t="shared" si="2"/>
        <v>1</v>
      </c>
    </row>
    <row r="15" spans="1:6" ht="33" customHeight="1">
      <c r="A15" s="28" t="s">
        <v>4</v>
      </c>
      <c r="B15" s="76" t="s">
        <v>144</v>
      </c>
      <c r="C15" s="79">
        <v>167128</v>
      </c>
      <c r="D15" s="24">
        <f t="shared" si="0"/>
        <v>167128</v>
      </c>
      <c r="E15" s="99" t="str">
        <f t="shared" si="1"/>
        <v>-</v>
      </c>
      <c r="F15" s="100">
        <f t="shared" si="2"/>
        <v>1</v>
      </c>
    </row>
    <row r="16" spans="1:6" ht="33" customHeight="1">
      <c r="A16" s="28" t="s">
        <v>5</v>
      </c>
      <c r="B16" s="76" t="s">
        <v>140</v>
      </c>
      <c r="C16" s="79">
        <v>179089</v>
      </c>
      <c r="D16" s="24">
        <f t="shared" si="0"/>
        <v>179089</v>
      </c>
      <c r="E16" s="99" t="str">
        <f t="shared" si="1"/>
        <v>-</v>
      </c>
      <c r="F16" s="100">
        <f t="shared" si="2"/>
        <v>1</v>
      </c>
    </row>
    <row r="17" spans="1:6" ht="33" customHeight="1">
      <c r="A17" s="28" t="s">
        <v>6</v>
      </c>
      <c r="B17" s="76" t="s">
        <v>146</v>
      </c>
      <c r="C17" s="79">
        <v>113159</v>
      </c>
      <c r="D17" s="24">
        <f>C17</f>
        <v>113159</v>
      </c>
      <c r="E17" s="99" t="str">
        <f t="shared" si="1"/>
        <v>-</v>
      </c>
      <c r="F17" s="100">
        <f t="shared" si="2"/>
        <v>1</v>
      </c>
    </row>
    <row r="18" spans="1:6" ht="33" customHeight="1">
      <c r="A18" s="28" t="s">
        <v>7</v>
      </c>
      <c r="B18" s="76" t="s">
        <v>145</v>
      </c>
      <c r="C18" s="79">
        <v>31111</v>
      </c>
      <c r="D18" s="24">
        <f t="shared" si="0"/>
        <v>31111</v>
      </c>
      <c r="E18" s="99" t="str">
        <f t="shared" si="1"/>
        <v>-</v>
      </c>
      <c r="F18" s="100">
        <f t="shared" si="2"/>
        <v>1</v>
      </c>
    </row>
    <row r="19" spans="1:6" ht="33" customHeight="1">
      <c r="A19" s="28" t="s">
        <v>8</v>
      </c>
      <c r="B19" s="76" t="s">
        <v>141</v>
      </c>
      <c r="C19" s="79">
        <v>180560</v>
      </c>
      <c r="D19" s="24">
        <f>C19</f>
        <v>180560</v>
      </c>
      <c r="E19" s="99" t="str">
        <f t="shared" si="1"/>
        <v>-</v>
      </c>
      <c r="F19" s="100">
        <f t="shared" si="2"/>
        <v>1</v>
      </c>
    </row>
    <row r="20" spans="1:6" ht="33" customHeight="1">
      <c r="A20" s="28" t="s">
        <v>9</v>
      </c>
      <c r="B20" s="76" t="s">
        <v>142</v>
      </c>
      <c r="C20" s="79">
        <v>49500</v>
      </c>
      <c r="D20" s="24">
        <f t="shared" si="0"/>
        <v>49500</v>
      </c>
      <c r="E20" s="99" t="str">
        <f t="shared" si="1"/>
        <v>-</v>
      </c>
      <c r="F20" s="100">
        <f t="shared" si="2"/>
        <v>1</v>
      </c>
    </row>
    <row r="21" spans="1:6" ht="33" customHeight="1">
      <c r="A21" s="28" t="s">
        <v>10</v>
      </c>
      <c r="B21" s="76" t="s">
        <v>147</v>
      </c>
      <c r="C21" s="79">
        <v>1701</v>
      </c>
      <c r="D21" s="24">
        <f t="shared" si="0"/>
        <v>1701</v>
      </c>
      <c r="E21" s="99" t="str">
        <f t="shared" si="1"/>
        <v>-</v>
      </c>
      <c r="F21" s="100">
        <f t="shared" si="2"/>
        <v>1</v>
      </c>
    </row>
    <row r="22" spans="1:6" ht="46.5" customHeight="1">
      <c r="A22" s="28" t="s">
        <v>11</v>
      </c>
      <c r="B22" s="76" t="s">
        <v>143</v>
      </c>
      <c r="C22" s="79">
        <v>11707</v>
      </c>
      <c r="D22" s="24">
        <f t="shared" si="0"/>
        <v>11707</v>
      </c>
      <c r="E22" s="99" t="str">
        <f t="shared" si="1"/>
        <v>-</v>
      </c>
      <c r="F22" s="100">
        <f t="shared" si="2"/>
        <v>1</v>
      </c>
    </row>
    <row r="23" spans="1:6" ht="33" customHeight="1">
      <c r="A23" s="28" t="s">
        <v>12</v>
      </c>
      <c r="B23" s="76" t="s">
        <v>197</v>
      </c>
      <c r="C23" s="79">
        <v>144990</v>
      </c>
      <c r="D23" s="24">
        <f t="shared" si="0"/>
        <v>144990</v>
      </c>
      <c r="E23" s="99" t="str">
        <f t="shared" si="1"/>
        <v>-</v>
      </c>
      <c r="F23" s="100">
        <f t="shared" si="2"/>
        <v>1</v>
      </c>
    </row>
    <row r="24" spans="1:6" ht="33" customHeight="1">
      <c r="A24" s="28" t="s">
        <v>13</v>
      </c>
      <c r="B24" s="76" t="s">
        <v>175</v>
      </c>
      <c r="C24" s="79">
        <v>71300</v>
      </c>
      <c r="D24" s="24">
        <f>C24</f>
        <v>71300</v>
      </c>
      <c r="E24" s="99" t="str">
        <f t="shared" si="1"/>
        <v>-</v>
      </c>
      <c r="F24" s="100">
        <f t="shared" si="2"/>
        <v>1</v>
      </c>
    </row>
    <row r="25" spans="1:6" ht="33" customHeight="1">
      <c r="A25" s="29" t="s">
        <v>14</v>
      </c>
      <c r="B25" s="76" t="s">
        <v>176</v>
      </c>
      <c r="C25" s="79">
        <v>718006</v>
      </c>
      <c r="D25" s="24">
        <f aca="true" t="shared" si="3" ref="D25:D31">C25</f>
        <v>718006</v>
      </c>
      <c r="E25" s="99" t="str">
        <f t="shared" si="1"/>
        <v>-</v>
      </c>
      <c r="F25" s="100">
        <f t="shared" si="2"/>
        <v>1</v>
      </c>
    </row>
    <row r="26" spans="1:6" ht="31.5">
      <c r="A26" s="27" t="s">
        <v>148</v>
      </c>
      <c r="B26" s="88" t="s">
        <v>178</v>
      </c>
      <c r="C26" s="79">
        <v>714006</v>
      </c>
      <c r="D26" s="24">
        <f t="shared" si="3"/>
        <v>714006</v>
      </c>
      <c r="E26" s="99" t="str">
        <f t="shared" si="1"/>
        <v>-</v>
      </c>
      <c r="F26" s="100">
        <f t="shared" si="2"/>
        <v>1</v>
      </c>
    </row>
    <row r="27" spans="1:6" ht="31.5" customHeight="1">
      <c r="A27" s="77" t="s">
        <v>177</v>
      </c>
      <c r="B27" s="88" t="s">
        <v>180</v>
      </c>
      <c r="C27" s="79">
        <v>3000</v>
      </c>
      <c r="D27" s="24">
        <f t="shared" si="3"/>
        <v>3000</v>
      </c>
      <c r="E27" s="99" t="str">
        <f t="shared" si="1"/>
        <v>-</v>
      </c>
      <c r="F27" s="100">
        <f t="shared" si="2"/>
        <v>1</v>
      </c>
    </row>
    <row r="28" spans="1:6" ht="31.5" customHeight="1">
      <c r="A28" s="77" t="s">
        <v>181</v>
      </c>
      <c r="B28" s="88" t="s">
        <v>179</v>
      </c>
      <c r="C28" s="79">
        <v>1000</v>
      </c>
      <c r="D28" s="24">
        <f t="shared" si="3"/>
        <v>1000</v>
      </c>
      <c r="E28" s="99" t="str">
        <f t="shared" si="1"/>
        <v>-</v>
      </c>
      <c r="F28" s="100">
        <f t="shared" si="2"/>
        <v>1</v>
      </c>
    </row>
    <row r="29" spans="1:6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99" t="str">
        <f t="shared" si="1"/>
        <v>-</v>
      </c>
      <c r="F29" s="100" t="str">
        <f t="shared" si="2"/>
        <v>-</v>
      </c>
    </row>
    <row r="30" spans="1:6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99" t="str">
        <f t="shared" si="1"/>
        <v>-</v>
      </c>
      <c r="F30" s="100" t="str">
        <f t="shared" si="2"/>
        <v>-</v>
      </c>
    </row>
    <row r="31" spans="1:6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99" t="str">
        <f t="shared" si="1"/>
        <v>-</v>
      </c>
      <c r="F31" s="100" t="str">
        <f t="shared" si="2"/>
        <v>-</v>
      </c>
    </row>
    <row r="32" spans="1:6" ht="33" customHeight="1">
      <c r="A32" s="30" t="s">
        <v>122</v>
      </c>
      <c r="B32" s="36" t="s">
        <v>125</v>
      </c>
      <c r="C32" s="79">
        <v>0</v>
      </c>
      <c r="D32" s="24">
        <f>C32</f>
        <v>0</v>
      </c>
      <c r="E32" s="99" t="str">
        <f t="shared" si="1"/>
        <v>-</v>
      </c>
      <c r="F32" s="100" t="str">
        <f t="shared" si="2"/>
        <v>-</v>
      </c>
    </row>
    <row r="33" spans="1:6" ht="33" customHeight="1">
      <c r="A33" s="30" t="s">
        <v>123</v>
      </c>
      <c r="B33" s="39" t="s">
        <v>198</v>
      </c>
      <c r="C33" s="79">
        <v>12528</v>
      </c>
      <c r="D33" s="24">
        <f>C33</f>
        <v>12528</v>
      </c>
      <c r="E33" s="99" t="str">
        <f t="shared" si="1"/>
        <v>-</v>
      </c>
      <c r="F33" s="100">
        <f t="shared" si="2"/>
        <v>1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1"/>
        <v>-</v>
      </c>
      <c r="F34" s="101" t="str">
        <f t="shared" si="2"/>
        <v>-</v>
      </c>
    </row>
    <row r="35" spans="1:6" s="4" customFormat="1" ht="31.5" customHeight="1">
      <c r="A35" s="31" t="s">
        <v>59</v>
      </c>
      <c r="B35" s="37" t="s">
        <v>62</v>
      </c>
      <c r="C35" s="82">
        <v>138356</v>
      </c>
      <c r="D35" s="95">
        <f>C35</f>
        <v>138356</v>
      </c>
      <c r="E35" s="14" t="str">
        <f t="shared" si="1"/>
        <v>-</v>
      </c>
      <c r="F35" s="101">
        <f t="shared" si="2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964558</v>
      </c>
      <c r="D36" s="82">
        <f>D12+D14+D25+D31</f>
        <v>964558</v>
      </c>
      <c r="E36" s="14" t="str">
        <f t="shared" si="1"/>
        <v>-</v>
      </c>
      <c r="F36" s="101">
        <f t="shared" si="2"/>
        <v>1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38375</v>
      </c>
      <c r="D37" s="23">
        <f>D38+D39+D40+D48+D50+D56+D57+D55</f>
        <v>38375</v>
      </c>
      <c r="E37" s="12" t="str">
        <f t="shared" si="1"/>
        <v>-</v>
      </c>
      <c r="F37" s="102">
        <f t="shared" si="2"/>
        <v>1</v>
      </c>
    </row>
    <row r="38" spans="1:6" ht="28.5" customHeight="1">
      <c r="A38" s="30" t="s">
        <v>17</v>
      </c>
      <c r="B38" s="39" t="s">
        <v>18</v>
      </c>
      <c r="C38" s="79">
        <v>1546</v>
      </c>
      <c r="D38" s="83">
        <f>C38</f>
        <v>1546</v>
      </c>
      <c r="E38" s="99" t="str">
        <f t="shared" si="1"/>
        <v>-</v>
      </c>
      <c r="F38" s="100">
        <f t="shared" si="2"/>
        <v>1</v>
      </c>
    </row>
    <row r="39" spans="1:6" ht="28.5" customHeight="1">
      <c r="A39" s="30" t="s">
        <v>19</v>
      </c>
      <c r="B39" s="39" t="s">
        <v>20</v>
      </c>
      <c r="C39" s="79">
        <v>4624</v>
      </c>
      <c r="D39" s="83">
        <f>C39</f>
        <v>4624</v>
      </c>
      <c r="E39" s="99" t="str">
        <f t="shared" si="1"/>
        <v>-</v>
      </c>
      <c r="F39" s="100">
        <f t="shared" si="2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245</v>
      </c>
      <c r="D40" s="83">
        <f>D41+D43+D44+D45+D46+D47</f>
        <v>245</v>
      </c>
      <c r="E40" s="99" t="str">
        <f t="shared" si="1"/>
        <v>-</v>
      </c>
      <c r="F40" s="100">
        <f t="shared" si="2"/>
        <v>1</v>
      </c>
    </row>
    <row r="41" spans="1:6" ht="28.5" customHeight="1">
      <c r="A41" s="41" t="s">
        <v>40</v>
      </c>
      <c r="B41" s="42" t="s">
        <v>33</v>
      </c>
      <c r="C41" s="79">
        <v>22</v>
      </c>
      <c r="D41" s="83">
        <f>C41</f>
        <v>22</v>
      </c>
      <c r="E41" s="99" t="str">
        <f t="shared" si="1"/>
        <v>-</v>
      </c>
      <c r="F41" s="100">
        <f t="shared" si="2"/>
        <v>1</v>
      </c>
    </row>
    <row r="42" spans="1:6" ht="28.5" customHeight="1">
      <c r="A42" s="41" t="s">
        <v>41</v>
      </c>
      <c r="B42" s="43" t="s">
        <v>34</v>
      </c>
      <c r="C42" s="79">
        <v>22</v>
      </c>
      <c r="D42" s="83">
        <f aca="true" t="shared" si="4" ref="D42:D61">C42</f>
        <v>22</v>
      </c>
      <c r="E42" s="99" t="str">
        <f t="shared" si="1"/>
        <v>-</v>
      </c>
      <c r="F42" s="100">
        <f t="shared" si="2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99" t="str">
        <f t="shared" si="1"/>
        <v>-</v>
      </c>
      <c r="F43" s="100" t="str">
        <f t="shared" si="2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99" t="str">
        <f t="shared" si="1"/>
        <v>-</v>
      </c>
      <c r="F44" s="100" t="str">
        <f t="shared" si="2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99" t="str">
        <f t="shared" si="1"/>
        <v>-</v>
      </c>
      <c r="F45" s="100" t="str">
        <f t="shared" si="2"/>
        <v>-</v>
      </c>
    </row>
    <row r="46" spans="1:6" ht="28.5" customHeight="1">
      <c r="A46" s="41" t="s">
        <v>45</v>
      </c>
      <c r="B46" s="42" t="s">
        <v>38</v>
      </c>
      <c r="C46" s="79">
        <v>170</v>
      </c>
      <c r="D46" s="83">
        <f t="shared" si="4"/>
        <v>170</v>
      </c>
      <c r="E46" s="99" t="str">
        <f t="shared" si="1"/>
        <v>-</v>
      </c>
      <c r="F46" s="100">
        <f t="shared" si="2"/>
        <v>1</v>
      </c>
    </row>
    <row r="47" spans="1:6" ht="28.5" customHeight="1">
      <c r="A47" s="41" t="s">
        <v>46</v>
      </c>
      <c r="B47" s="42" t="s">
        <v>39</v>
      </c>
      <c r="C47" s="79">
        <v>53</v>
      </c>
      <c r="D47" s="83">
        <f>C47</f>
        <v>53</v>
      </c>
      <c r="E47" s="99" t="str">
        <f t="shared" si="1"/>
        <v>-</v>
      </c>
      <c r="F47" s="100">
        <f t="shared" si="2"/>
        <v>1</v>
      </c>
    </row>
    <row r="48" spans="1:6" ht="28.5" customHeight="1">
      <c r="A48" s="30" t="s">
        <v>22</v>
      </c>
      <c r="B48" s="39" t="s">
        <v>186</v>
      </c>
      <c r="C48" s="79">
        <v>21394</v>
      </c>
      <c r="D48" s="83">
        <f>C48</f>
        <v>21394</v>
      </c>
      <c r="E48" s="99" t="str">
        <f t="shared" si="1"/>
        <v>-</v>
      </c>
      <c r="F48" s="100">
        <f t="shared" si="2"/>
        <v>1</v>
      </c>
    </row>
    <row r="49" spans="1:6" ht="28.5" customHeight="1">
      <c r="A49" s="41" t="s">
        <v>187</v>
      </c>
      <c r="B49" s="42" t="s">
        <v>188</v>
      </c>
      <c r="C49" s="79">
        <v>24</v>
      </c>
      <c r="D49" s="83">
        <f>C49</f>
        <v>24</v>
      </c>
      <c r="E49" s="99" t="str">
        <f t="shared" si="1"/>
        <v>-</v>
      </c>
      <c r="F49" s="100">
        <f t="shared" si="2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4750</v>
      </c>
      <c r="D50" s="83">
        <f>D51+D52+D53+D54</f>
        <v>4750</v>
      </c>
      <c r="E50" s="99" t="str">
        <f t="shared" si="1"/>
        <v>-</v>
      </c>
      <c r="F50" s="100">
        <f t="shared" si="2"/>
        <v>1</v>
      </c>
    </row>
    <row r="51" spans="1:6" ht="28.5" customHeight="1">
      <c r="A51" s="41" t="s">
        <v>51</v>
      </c>
      <c r="B51" s="42" t="s">
        <v>47</v>
      </c>
      <c r="C51" s="83">
        <v>3678</v>
      </c>
      <c r="D51" s="83">
        <f t="shared" si="4"/>
        <v>3678</v>
      </c>
      <c r="E51" s="99" t="str">
        <f t="shared" si="1"/>
        <v>-</v>
      </c>
      <c r="F51" s="100">
        <f t="shared" si="2"/>
        <v>1</v>
      </c>
    </row>
    <row r="52" spans="1:6" ht="28.5" customHeight="1">
      <c r="A52" s="41" t="s">
        <v>52</v>
      </c>
      <c r="B52" s="42" t="s">
        <v>48</v>
      </c>
      <c r="C52" s="83">
        <v>524</v>
      </c>
      <c r="D52" s="83">
        <f t="shared" si="4"/>
        <v>524</v>
      </c>
      <c r="E52" s="99" t="str">
        <f t="shared" si="1"/>
        <v>-</v>
      </c>
      <c r="F52" s="100">
        <f t="shared" si="2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99" t="str">
        <f t="shared" si="1"/>
        <v>-</v>
      </c>
      <c r="F53" s="100" t="str">
        <f t="shared" si="2"/>
        <v>-</v>
      </c>
    </row>
    <row r="54" spans="1:6" ht="28.5" customHeight="1">
      <c r="A54" s="41" t="s">
        <v>54</v>
      </c>
      <c r="B54" s="42" t="s">
        <v>50</v>
      </c>
      <c r="C54" s="83">
        <v>548</v>
      </c>
      <c r="D54" s="83">
        <f t="shared" si="4"/>
        <v>548</v>
      </c>
      <c r="E54" s="99" t="str">
        <f t="shared" si="1"/>
        <v>-</v>
      </c>
      <c r="F54" s="100">
        <f t="shared" si="2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99" t="str">
        <f t="shared" si="1"/>
        <v>-</v>
      </c>
      <c r="F55" s="100" t="str">
        <f t="shared" si="2"/>
        <v>-</v>
      </c>
    </row>
    <row r="56" spans="1:6" ht="28.5" customHeight="1">
      <c r="A56" s="30" t="s">
        <v>26</v>
      </c>
      <c r="B56" s="39" t="s">
        <v>189</v>
      </c>
      <c r="C56" s="79">
        <v>5500</v>
      </c>
      <c r="D56" s="83">
        <f>C56</f>
        <v>5500</v>
      </c>
      <c r="E56" s="99" t="str">
        <f t="shared" si="1"/>
        <v>-</v>
      </c>
      <c r="F56" s="103">
        <f t="shared" si="2"/>
        <v>1</v>
      </c>
    </row>
    <row r="57" spans="1:6" ht="28.5" customHeight="1">
      <c r="A57" s="30" t="s">
        <v>27</v>
      </c>
      <c r="B57" s="39" t="s">
        <v>28</v>
      </c>
      <c r="C57" s="79">
        <v>316</v>
      </c>
      <c r="D57" s="83">
        <f>C57</f>
        <v>316</v>
      </c>
      <c r="E57" s="99" t="str">
        <f t="shared" si="1"/>
        <v>-</v>
      </c>
      <c r="F57" s="100">
        <f t="shared" si="2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20970</v>
      </c>
      <c r="D58" s="26">
        <f>D59+D60+D61+D62</f>
        <v>20970</v>
      </c>
      <c r="E58" s="12" t="str">
        <f t="shared" si="1"/>
        <v>-</v>
      </c>
      <c r="F58" s="104">
        <f t="shared" si="2"/>
        <v>1</v>
      </c>
    </row>
    <row r="59" spans="1:6" ht="42" customHeight="1">
      <c r="A59" s="30" t="s">
        <v>104</v>
      </c>
      <c r="B59" s="39" t="s">
        <v>126</v>
      </c>
      <c r="C59" s="79">
        <v>10</v>
      </c>
      <c r="D59" s="83">
        <f t="shared" si="4"/>
        <v>10</v>
      </c>
      <c r="E59" s="75" t="str">
        <f t="shared" si="1"/>
        <v>-</v>
      </c>
      <c r="F59" s="100">
        <f t="shared" si="2"/>
        <v>1</v>
      </c>
    </row>
    <row r="60" spans="1:6" ht="31.5" customHeight="1">
      <c r="A60" s="30" t="s">
        <v>30</v>
      </c>
      <c r="B60" s="39" t="s">
        <v>57</v>
      </c>
      <c r="C60" s="79">
        <v>18295</v>
      </c>
      <c r="D60" s="83">
        <f t="shared" si="4"/>
        <v>18295</v>
      </c>
      <c r="E60" s="75" t="str">
        <f t="shared" si="1"/>
        <v>-</v>
      </c>
      <c r="F60" s="100">
        <f t="shared" si="2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1"/>
        <v>-</v>
      </c>
      <c r="F61" s="100" t="str">
        <f t="shared" si="2"/>
        <v>-</v>
      </c>
    </row>
    <row r="62" spans="1:6" ht="31.5" customHeight="1">
      <c r="A62" s="30" t="s">
        <v>105</v>
      </c>
      <c r="B62" s="39" t="s">
        <v>107</v>
      </c>
      <c r="C62" s="79">
        <v>2665</v>
      </c>
      <c r="D62" s="83">
        <f>C62</f>
        <v>2665</v>
      </c>
      <c r="E62" s="75" t="str">
        <f t="shared" si="1"/>
        <v>-</v>
      </c>
      <c r="F62" s="100">
        <f t="shared" si="2"/>
        <v>1</v>
      </c>
    </row>
    <row r="63" spans="1:6" ht="32.25" customHeight="1">
      <c r="A63" s="32" t="s">
        <v>112</v>
      </c>
      <c r="B63" s="44" t="s">
        <v>133</v>
      </c>
      <c r="C63" s="81">
        <v>300</v>
      </c>
      <c r="D63" s="26">
        <f>C63</f>
        <v>300</v>
      </c>
      <c r="E63" s="12" t="str">
        <f t="shared" si="1"/>
        <v>-</v>
      </c>
      <c r="F63" s="104">
        <f t="shared" si="2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Tyszka Norbert</cp:lastModifiedBy>
  <cp:lastPrinted>2012-10-16T06:53:42Z</cp:lastPrinted>
  <dcterms:created xsi:type="dcterms:W3CDTF">2005-07-21T09:51:05Z</dcterms:created>
  <dcterms:modified xsi:type="dcterms:W3CDTF">2012-12-13T10:08:37Z</dcterms:modified>
  <cp:category/>
  <cp:version/>
  <cp:contentType/>
  <cp:contentStatus/>
</cp:coreProperties>
</file>