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2120" windowHeight="8250" tabRatio="910" activeTab="0"/>
  </bookViews>
  <sheets>
    <sheet name="NFZ" sheetId="1" r:id="rId1"/>
    <sheet name="CENTRALA" sheetId="2" r:id="rId2"/>
    <sheet name="Razem OW" sheetId="3" r:id="rId3"/>
    <sheet name="Dolnośląski" sheetId="4" r:id="rId4"/>
    <sheet name="KujawskoPomorski" sheetId="5" r:id="rId5"/>
    <sheet name="Lubelski" sheetId="6" r:id="rId6"/>
    <sheet name="Lubuski" sheetId="7" r:id="rId7"/>
    <sheet name="Łódzki" sheetId="8" r:id="rId8"/>
    <sheet name="Małopolski" sheetId="9" r:id="rId9"/>
    <sheet name="Mazowiecki" sheetId="10" r:id="rId10"/>
    <sheet name="Opolski" sheetId="11" r:id="rId11"/>
    <sheet name="Podkarpacki" sheetId="12" r:id="rId12"/>
    <sheet name="Podlaski" sheetId="13" r:id="rId13"/>
    <sheet name="Pomorski" sheetId="14" r:id="rId14"/>
    <sheet name="Śląski" sheetId="15" r:id="rId15"/>
    <sheet name="Świętokrzyski" sheetId="16" r:id="rId16"/>
    <sheet name="WarmińskoMazurski" sheetId="17" r:id="rId17"/>
    <sheet name="Wielkopolski" sheetId="18" r:id="rId18"/>
    <sheet name="Zachodniopomorski" sheetId="19" r:id="rId19"/>
    <sheet name="Zwiększenia-zbiorczo" sheetId="20" r:id="rId20"/>
    <sheet name="Arkusz2" sheetId="21" r:id="rId21"/>
  </sheets>
  <externalReferences>
    <externalReference r:id="rId24"/>
    <externalReference r:id="rId25"/>
    <externalReference r:id="rId26"/>
    <externalReference r:id="rId27"/>
  </externalReferences>
  <definedNames>
    <definedName name="__C">[0]!__C</definedName>
    <definedName name="_1_0_0kos">'[1]plan'!#REF!</definedName>
    <definedName name="_2_0_0ra">'[1]plan'!#REF!</definedName>
    <definedName name="_C" localSheetId="2">'Razem OW'!_C</definedName>
    <definedName name="_C" localSheetId="18">'Zachodniopomorski'!_C</definedName>
    <definedName name="_C">'Razem OW'!_C</definedName>
    <definedName name="A" localSheetId="2">'Razem OW'!A</definedName>
    <definedName name="A" localSheetId="18">'Zachodniopomorski'!A</definedName>
    <definedName name="A" localSheetId="19">'Zwiększenia-zbiorczo'!A</definedName>
    <definedName name="A">'Razem OW'!A</definedName>
    <definedName name="A_2">[0]!A_2</definedName>
    <definedName name="aa" localSheetId="2">'Razem OW'!aa</definedName>
    <definedName name="aa" localSheetId="18">'Zachodniopomorski'!aa</definedName>
    <definedName name="aa" localSheetId="19">'Zwiększenia-zbiorczo'!aa</definedName>
    <definedName name="aa">'Razem OW'!aa</definedName>
    <definedName name="aa_2">[0]!aa_2</definedName>
    <definedName name="B">[0]!B</definedName>
    <definedName name="BILANS" localSheetId="19">'[2]plan'!#REF!</definedName>
    <definedName name="BILANS">'[3]plan'!#REF!</definedName>
    <definedName name="BILANSSPZ" localSheetId="19">'[2]plan'!#REF!</definedName>
    <definedName name="BILANSSPZ">'[3]plan'!#REF!</definedName>
    <definedName name="BV" localSheetId="2">'Razem OW'!BV</definedName>
    <definedName name="BV" localSheetId="18">'Zachodniopomorski'!BV</definedName>
    <definedName name="BV" localSheetId="19">'Zwiększenia-zbiorczo'!BV</definedName>
    <definedName name="BV">'Razem OW'!BV</definedName>
    <definedName name="cr" localSheetId="2">'Razem OW'!cr</definedName>
    <definedName name="cr" localSheetId="18">'Zachodniopomorski'!cr</definedName>
    <definedName name="cr" localSheetId="19">'Zwiększenia-zbiorczo'!cr</definedName>
    <definedName name="cr">'Razem OW'!cr</definedName>
    <definedName name="d" localSheetId="2">'Razem OW'!d</definedName>
    <definedName name="d" localSheetId="18">'Zachodniopomorski'!d</definedName>
    <definedName name="d" localSheetId="19">'Zwiększenia-zbiorczo'!d</definedName>
    <definedName name="d">'Razem OW'!d</definedName>
    <definedName name="depozyty" localSheetId="19">#REF!</definedName>
    <definedName name="depozyty">#REF!</definedName>
    <definedName name="g">[0]!g</definedName>
    <definedName name="koszty" localSheetId="19">'[1]plan'!#REF!</definedName>
    <definedName name="koszty">'[1]plan'!#REF!</definedName>
    <definedName name="licznikn" localSheetId="19">#REF!</definedName>
    <definedName name="licznikn">#REF!</definedName>
    <definedName name="licznikr" localSheetId="19">#REF!</definedName>
    <definedName name="licznikr">#REF!</definedName>
    <definedName name="licznikz" localSheetId="19">#REF!</definedName>
    <definedName name="licznikz">#REF!</definedName>
    <definedName name="mn" localSheetId="2">'Razem OW'!mn</definedName>
    <definedName name="mn" localSheetId="18">'Zachodniopomorski'!mn</definedName>
    <definedName name="mn" localSheetId="19">'Zwiększenia-zbiorczo'!mn</definedName>
    <definedName name="mn">'Razem OW'!mn</definedName>
    <definedName name="mon" localSheetId="2">'Razem OW'!mon</definedName>
    <definedName name="mon" localSheetId="18">'Zachodniopomorski'!mon</definedName>
    <definedName name="mon" localSheetId="19">'Zwiększenia-zbiorczo'!mon</definedName>
    <definedName name="mon">'Razem OW'!mon</definedName>
    <definedName name="naleznosci" localSheetId="19">#REF!</definedName>
    <definedName name="naleznosci">#REF!</definedName>
    <definedName name="_xlnm.Print_Area" localSheetId="1">'CENTRALA'!$A$1:$F$81</definedName>
    <definedName name="_xlnm.Print_Area" localSheetId="3">'Dolnośląski'!$A$1:$F$81</definedName>
    <definedName name="_xlnm.Print_Area" localSheetId="4">'KujawskoPomorski'!$A$1:$F$81</definedName>
    <definedName name="_xlnm.Print_Area" localSheetId="5">'Lubelski'!$A$1:$F$81</definedName>
    <definedName name="_xlnm.Print_Area" localSheetId="6">'Lubuski'!$A$1:$F$81</definedName>
    <definedName name="_xlnm.Print_Area" localSheetId="7">'Łódzki'!$A$1:$F$81</definedName>
    <definedName name="_xlnm.Print_Area" localSheetId="8">'Małopolski'!$A$1:$F$81</definedName>
    <definedName name="_xlnm.Print_Area" localSheetId="9">'Mazowiecki'!$A$1:$F$81</definedName>
    <definedName name="_xlnm.Print_Area" localSheetId="0">'NFZ'!$A$1:$F$120</definedName>
    <definedName name="_xlnm.Print_Area" localSheetId="10">'Opolski'!$A$1:$F$81</definedName>
    <definedName name="_xlnm.Print_Area" localSheetId="11">'Podkarpacki'!$A$1:$F$81</definedName>
    <definedName name="_xlnm.Print_Area" localSheetId="12">'Podlaski'!$A$1:$F$81</definedName>
    <definedName name="_xlnm.Print_Area" localSheetId="13">'Pomorski'!$A$1:$F$81</definedName>
    <definedName name="_xlnm.Print_Area" localSheetId="2">'Razem OW'!$A$1:$F$81</definedName>
    <definedName name="_xlnm.Print_Area" localSheetId="14">'Śląski'!$A$1:$F$81</definedName>
    <definedName name="_xlnm.Print_Area" localSheetId="15">'Świętokrzyski'!$A$1:$F$81</definedName>
    <definedName name="_xlnm.Print_Area" localSheetId="16">'WarmińskoMazurski'!$A$1:$F$81</definedName>
    <definedName name="_xlnm.Print_Area" localSheetId="17">'Wielkopolski'!$A$1:$F$81</definedName>
    <definedName name="_xlnm.Print_Area" localSheetId="18">'Zachodniopomorski'!$A$1:$F$81</definedName>
    <definedName name="_xlnm.Print_Area" localSheetId="19">'Zwiększenia-zbiorczo'!$A$1:$T$78</definedName>
    <definedName name="PETLA">[4]!PETLA</definedName>
    <definedName name="rach1" localSheetId="19">#REF!</definedName>
    <definedName name="rach1">#REF!</definedName>
    <definedName name="rach2" localSheetId="19">#REF!</definedName>
    <definedName name="rach2">#REF!</definedName>
    <definedName name="rach3" localSheetId="19">#REF!</definedName>
    <definedName name="rach3">#REF!</definedName>
    <definedName name="rgds" localSheetId="2">'Razem OW'!rgds</definedName>
    <definedName name="rgds" localSheetId="18">'Zachodniopomorski'!rgds</definedName>
    <definedName name="rgds" localSheetId="19">'Zwiększenia-zbiorczo'!rgds</definedName>
    <definedName name="rgds">'Razem OW'!rgds</definedName>
    <definedName name="_xlnm.Print_Titles" localSheetId="0">'NFZ'!$1:$6</definedName>
    <definedName name="_xlnm.Print_Titles" localSheetId="19">'Zwiększenia-zbiorczo'!$A:$B,'Zwiększenia-zbiorczo'!$2:$3</definedName>
    <definedName name="wybkosz1" localSheetId="19">#REF!</definedName>
    <definedName name="wybkosz1">#REF!</definedName>
    <definedName name="wybkosz2" localSheetId="19">#REF!</definedName>
    <definedName name="wybkosz2">#REF!</definedName>
    <definedName name="za" localSheetId="2">'Razem OW'!za</definedName>
    <definedName name="za" localSheetId="18">'Zachodniopomorski'!za</definedName>
    <definedName name="za" localSheetId="19">'Zwiększenia-zbiorczo'!za</definedName>
    <definedName name="za">'Razem OW'!za</definedName>
  </definedNames>
  <calcPr fullCalcOnLoad="1" fullPrecision="0"/>
</workbook>
</file>

<file path=xl/sharedStrings.xml><?xml version="1.0" encoding="utf-8"?>
<sst xmlns="http://schemas.openxmlformats.org/spreadsheetml/2006/main" count="3326" uniqueCount="264">
  <si>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</si>
  <si>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</si>
  <si>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</si>
  <si>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</si>
  <si>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</si>
  <si>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</si>
  <si>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</si>
  <si>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</si>
  <si>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</si>
  <si>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</si>
  <si>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</si>
  <si>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</si>
  <si>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</si>
  <si>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zaopatrzenie w sprzęt ortopedyczny, środki pomocnicze i lecznicze środki techniczne</t>
  </si>
  <si>
    <t>B2.13</t>
  </si>
  <si>
    <t>refundacja cen leków</t>
  </si>
  <si>
    <t>B2.14</t>
  </si>
  <si>
    <t>B2.15</t>
  </si>
  <si>
    <t>D.</t>
  </si>
  <si>
    <t>Koszty administracyjne ( D1+...+D9 ), w tym</t>
  </si>
  <si>
    <t>D1</t>
  </si>
  <si>
    <t>zużycie materiałów i energii</t>
  </si>
  <si>
    <t>D2</t>
  </si>
  <si>
    <t>usługi obce</t>
  </si>
  <si>
    <t>D3</t>
  </si>
  <si>
    <t>D4</t>
  </si>
  <si>
    <t>wynagrodzenia</t>
  </si>
  <si>
    <t>D5</t>
  </si>
  <si>
    <t>D6</t>
  </si>
  <si>
    <t>koszty funkcjonowania Rady Funduszu</t>
  </si>
  <si>
    <t>D7</t>
  </si>
  <si>
    <t>D8</t>
  </si>
  <si>
    <t>amortyzacja środków trwałych oraz wartości niematerialnych i prawnych otrzymanych nieodpłatnie</t>
  </si>
  <si>
    <t>D9</t>
  </si>
  <si>
    <t>pozostałe koszty administracyjne</t>
  </si>
  <si>
    <t>F.</t>
  </si>
  <si>
    <t>F2</t>
  </si>
  <si>
    <t>F3</t>
  </si>
  <si>
    <t>podatki i opłaty, w tym: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</si>
  <si>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</si>
  <si>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</si>
  <si>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</si>
  <si>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</si>
  <si>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</si>
  <si>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</si>
  <si>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</si>
  <si>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</si>
  <si>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</si>
  <si>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</si>
  <si>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</si>
  <si>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</si>
  <si>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</si>
  <si>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</si>
  <si>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</si>
  <si>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</si>
  <si>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</si>
  <si>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</si>
  <si>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</si>
  <si>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</si>
  <si>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</si>
  <si>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</si>
  <si>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rezerwa na pokrycie kosztów świadczeń zdrowotnych oraz refundacji cen leków</t>
  </si>
  <si>
    <t>ubezpieczenie społeczne i inne świadczenia, w tym:</t>
  </si>
  <si>
    <t>Wyszczególnienie</t>
  </si>
  <si>
    <t>Lp.</t>
  </si>
  <si>
    <t>rezerwa na zobowiązania wynikające z postępowań sądowych</t>
  </si>
  <si>
    <t>podstawowa opieka zdrowotna, w tym:</t>
  </si>
  <si>
    <t>B2.1.1</t>
  </si>
  <si>
    <t>ambulatoryjna opieka specjalistyczna, w tym</t>
  </si>
  <si>
    <t>B2.2.1</t>
  </si>
  <si>
    <t>B2.3.1</t>
  </si>
  <si>
    <t>opieka psychiatryczna i leczenie uzależnień, w tym:</t>
  </si>
  <si>
    <t>B2.4.1</t>
  </si>
  <si>
    <t>rehabilitacja lecznicza, w tym:</t>
  </si>
  <si>
    <t>B2.5.1</t>
  </si>
  <si>
    <t xml:space="preserve">opieka długoterminowa, w tym: </t>
  </si>
  <si>
    <t>B2.6.1</t>
  </si>
  <si>
    <t>leczenie stomatologiczne, w tym:</t>
  </si>
  <si>
    <t>B2.7.1</t>
  </si>
  <si>
    <t>lecznictwo uzdrowiskowe, w tym:</t>
  </si>
  <si>
    <t>B2.8.1</t>
  </si>
  <si>
    <t>pomoc doraźna i transport sanitarny, w tym:</t>
  </si>
  <si>
    <t>B2.9.1</t>
  </si>
  <si>
    <t>B2.10.1</t>
  </si>
  <si>
    <t>świadczenia zdrowotne kontraktowane odrębnie, w tym:</t>
  </si>
  <si>
    <t>B2.11.1</t>
  </si>
  <si>
    <t>koszty profilaktycznych programów zdrowotnych finansowanych ze środków własnych Funduszu, w tym:</t>
  </si>
  <si>
    <t>wzrost kosztów świadczeń zdrowotnych z tytułu ustawy z dnia 22 lipca 2006 r.
o przekazaniu środków finansowych świadczeniodawcom na wzrost wynagrodzeń</t>
  </si>
  <si>
    <t>B2.n.1</t>
  </si>
  <si>
    <t>wzrost kosztów świadczeń zdrowotnych z tytułu ustawy z dnia 22 lipca 2006 r. o przekazaniu środków finansowych świadczeniodawcom na wzrost wynagrodzeń (B2.1.1+….+B2.11.1)</t>
  </si>
  <si>
    <t>B2.3.2</t>
  </si>
  <si>
    <t>programy terapeutyczne (lekowe)</t>
  </si>
  <si>
    <t>B2.13.1</t>
  </si>
  <si>
    <t>refundacja cen leków, o których mowa w art. 36 ust. 4 ustawy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</si>
  <si>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</si>
  <si>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</si>
  <si>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</si>
  <si>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</si>
  <si>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 xml:space="preserve">Koszty Dolnośląskiego Oddziału Wojewódzkiego Narodowego Funduszu Zdrowia </t>
  </si>
  <si>
    <t>Koszty Kujawsko-Pomorskiego Oddziału Wojewódzkiego Narodowego Funduszu Zdrowia</t>
  </si>
  <si>
    <t>Koszty Lubelskiego Oddziału Wojewódzkiego Narodowego Funduszu Zdrowia</t>
  </si>
  <si>
    <t>Koszty Lubuskiego Oddziału Wojewódzkiego Narodowego Funduszu Zdrowia</t>
  </si>
  <si>
    <t>Koszty Łódzkiego Oddziału Wojewódzkiego Narodowego Funduszu Zdrowia</t>
  </si>
  <si>
    <t>Koszty Małopolskiego Oddziału Wojewódzkiego Narodowego Funduszu Zdrowia</t>
  </si>
  <si>
    <t>Koszty Mazowieckiego Oddziału Wojewódzkiego Narodowego Funduszu Zdrowia</t>
  </si>
  <si>
    <t>Koszty Opolskiego Oddziału Wojewódzkiego Narodowego Funduszu Zdrowia</t>
  </si>
  <si>
    <t>Koszty Podkarpackiego Oddziału Wojewódzkiego Narodowego Funduszu Zdrowia</t>
  </si>
  <si>
    <t>Koszty Podlaskiego Oddziału Wojewódzkiego Narodowego Funduszu Zdrowia</t>
  </si>
  <si>
    <t>Koszty Pomorskiego Oddziału Wojewódzkiego Narodowego Funduszu Zdrowia</t>
  </si>
  <si>
    <t>Koszty Śląskiego Oddziału Wojewódzkiego Narodowego Funduszu Zdrowia</t>
  </si>
  <si>
    <t>Koszty Świętokrzyskiego Oddziału Wojewódzkiego Narodowego Funduszu Zdrowia</t>
  </si>
  <si>
    <t>Koszty Warmińsko-Mazurskiego Oddziału Wojewódzkiego Narodowego Funduszu Zdrowia</t>
  </si>
  <si>
    <t>Koszty Wielkopolskiego Oddziału Wojewódzkiego Narodowego Funduszu Zdrowia</t>
  </si>
  <si>
    <t>Koszty Zachodniopomorskiego Oddziału Wojewódzkiego Narodowego Funduszu Zdrowia</t>
  </si>
  <si>
    <t>3</t>
  </si>
  <si>
    <t>Razem OW NFZ</t>
  </si>
  <si>
    <t>Centrala Narodowego Funduszu Zdrowia</t>
  </si>
  <si>
    <t>[w tys. zł]</t>
  </si>
  <si>
    <t>1.</t>
  </si>
  <si>
    <t>1.1</t>
  </si>
  <si>
    <t>od ZUS</t>
  </si>
  <si>
    <t>1.2</t>
  </si>
  <si>
    <t>od KRUS</t>
  </si>
  <si>
    <t>2.</t>
  </si>
  <si>
    <t>2.1</t>
  </si>
  <si>
    <t>w stosunku do ZUS</t>
  </si>
  <si>
    <t>2.2</t>
  </si>
  <si>
    <t>w stosunku do KRUS</t>
  </si>
  <si>
    <t>Przychody ze składek z lat ubiegłych (3.1+3.2), w tym: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</si>
  <si>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</si>
  <si>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</si>
  <si>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</si>
  <si>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</si>
  <si>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</si>
  <si>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</si>
  <si>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A.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</si>
  <si>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</si>
  <si>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</si>
  <si>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</si>
  <si>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</si>
  <si>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</si>
  <si>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</si>
  <si>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</si>
  <si>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B.</t>
  </si>
  <si>
    <t>B1</t>
  </si>
  <si>
    <t>Obowiazkowy odpis na rezerwę ogólną</t>
  </si>
  <si>
    <t>Koszty programów polityki zdrowotnej realizowanych na zlecenie</t>
  </si>
  <si>
    <t>C.</t>
  </si>
  <si>
    <t>amortyzacja środków trwałych oraz wartości niematerialnych i prawnych zakupionych ze środków własnych Funduszu</t>
  </si>
  <si>
    <t>E.</t>
  </si>
  <si>
    <t>E1</t>
  </si>
  <si>
    <t>darowizny i zapisy otrzymane, w tym kwota umorzenia majątku otrzymanego nieodpłatnie wynikająca z rozliczeń międzyokrespwych przypadająca na rok planowania</t>
  </si>
  <si>
    <t>inne przychody</t>
  </si>
  <si>
    <t>F1</t>
  </si>
  <si>
    <t>F4</t>
  </si>
  <si>
    <t>inne rezerwy</t>
  </si>
  <si>
    <t>F5</t>
  </si>
  <si>
    <t>inne koszty</t>
  </si>
  <si>
    <t>G.</t>
  </si>
  <si>
    <t>G1</t>
  </si>
  <si>
    <t xml:space="preserve">odsetki uzyskane z lokat </t>
  </si>
  <si>
    <t>G2</t>
  </si>
  <si>
    <t>inne przychody finansowe</t>
  </si>
  <si>
    <t>H.</t>
  </si>
  <si>
    <t>I.</t>
  </si>
  <si>
    <t>J.</t>
  </si>
  <si>
    <t>J1</t>
  </si>
  <si>
    <t>zyski nadzwyczajne - wielkość dodatnia</t>
  </si>
  <si>
    <t>J2</t>
  </si>
  <si>
    <t>straty nadzwyczajne - wielkość ujemna</t>
  </si>
  <si>
    <t>K.</t>
  </si>
  <si>
    <t>L.</t>
  </si>
  <si>
    <t>Inne obowiązkowe obciążenia wyniku finansowego
(w tym CIT)</t>
  </si>
  <si>
    <t>M.</t>
  </si>
  <si>
    <t xml:space="preserve"> Przychody - ogółem</t>
  </si>
  <si>
    <t xml:space="preserve"> Koszty - ogółem</t>
  </si>
  <si>
    <t>Przychody i koszty Narodowego Funduszu Zdrowia - łącznie</t>
  </si>
  <si>
    <t>Wynik brutto na całokształcie działalności
(C - D + E - F + G - H)</t>
  </si>
  <si>
    <t>B2.n.2</t>
  </si>
  <si>
    <t>B2.1.2</t>
  </si>
  <si>
    <t>B2.2.2</t>
  </si>
  <si>
    <t>B2.3.3</t>
  </si>
  <si>
    <t>B2.4.2</t>
  </si>
  <si>
    <t>B2.5.2</t>
  </si>
  <si>
    <t>B2.6.2</t>
  </si>
  <si>
    <t>B2.7.2</t>
  </si>
  <si>
    <t>B2.8.2</t>
  </si>
  <si>
    <t>B2.9.2</t>
  </si>
  <si>
    <t>B2.10.2</t>
  </si>
  <si>
    <t>B2.11.2</t>
  </si>
  <si>
    <t>B2.12.2</t>
  </si>
  <si>
    <t>B2.13.2</t>
  </si>
  <si>
    <t>B2.16</t>
  </si>
  <si>
    <t>B2.17</t>
  </si>
  <si>
    <t>B2.18</t>
  </si>
  <si>
    <t xml:space="preserve"> koszty świadczeń, o których mowa w art. 117 ust. 1 pkt 1a ustawy (B2.1.2+…+B2.13.2)</t>
  </si>
  <si>
    <t xml:space="preserve"> koszty świadczeń, o których mowa w art. 117 ust. 1 pkt 1a ustawy</t>
  </si>
  <si>
    <t>rezerwa na koszty realizacji zadań wynikajacych z przepisów o koordynacji</t>
  </si>
  <si>
    <t>rezerwa na koszty świadczeń, o których mowa w art. 117 ust. 1 pkt 1a ustawy</t>
  </si>
  <si>
    <t>rezerwa na koszty świadczeń opieki zdrowotnej w ramach migracji ubezpieczonych</t>
  </si>
  <si>
    <t>koszty świadczeń zdrowotnych z lat ubiegłych</t>
  </si>
  <si>
    <t>Koszty świadczeń zdrowotnych  (B2.1+...+B2.18), w tym:</t>
  </si>
  <si>
    <t>Pozostałe koszty (F1+F2+F3+F5)</t>
  </si>
  <si>
    <t>wydanie i utrzymanie kart ubezpieczenia (w tym części stałych i zamiennych książeczek usług medycznych) oraz recept</t>
  </si>
  <si>
    <t>koszty pozyskiwania informacji, o których mowa w art. 131a ust. 4 ustawy</t>
  </si>
  <si>
    <t>Przychody netto z działalności
(1-2+3-4) + A1 + A2 + A3 + A4 + A5</t>
  </si>
  <si>
    <r>
      <t>dotacje z budżetu państwa na finansowanie zadań, o których mowa w art. 97 ust. 3 pkt 2a, 3 i 3b ustawy, uwzględniające koszty administracyjne</t>
    </r>
    <r>
      <rPr>
        <b/>
        <vertAlign val="superscript"/>
        <sz val="16"/>
        <rFont val="Times New Roman CE"/>
        <family val="0"/>
      </rPr>
      <t>*)</t>
    </r>
  </si>
  <si>
    <t>A5</t>
  </si>
  <si>
    <t>środki przekazane przez zakłady ubezpieczeń i Ubezpieczeniowy Fundusz Gwarancyjny na podstawie przepisów o ubezpieczeniach obowiązkowych, Ubezpieczeniowym Funduszu Gwarancyjnym i Polskim Biurze Ubezpieczycieli Komunikacyjnych</t>
  </si>
  <si>
    <t>Zyski i straty nadzwyczajne (J1 - J2)</t>
  </si>
  <si>
    <t>Wynik fiansowy ogółem brutto (I + J)</t>
  </si>
  <si>
    <t>Przychody finansowe (G1 + G2), w tym:</t>
  </si>
  <si>
    <t>Pozostałe koszty (F1 + … + F5), w tym:</t>
  </si>
  <si>
    <t>Koszty administracyjne (D1 + … + D9), w tym:</t>
  </si>
  <si>
    <t>Wynik na działalności (A - B)</t>
  </si>
  <si>
    <t>Koszty realizacji zadań (B1 + B2 + B3 + B4)</t>
  </si>
  <si>
    <t>Planowany odpis aktualizujący składkę należną
(2.1 + 2.2), w tym:</t>
  </si>
  <si>
    <t>E2</t>
  </si>
  <si>
    <t>E3</t>
  </si>
  <si>
    <t>przychody z tytułu zwrotu poniesionych kosztów świadczeń opieki zdrowotnej w związku z art. 14a ust. 1 ustawy</t>
  </si>
  <si>
    <t>Pozostałe przychody (E1 + … + E3), w tym:</t>
  </si>
  <si>
    <t>Koszt poboru i ewidencjonowania składek
( 4.1 + 4.2 ), w tym:</t>
  </si>
  <si>
    <t>Koszty finansowe</t>
  </si>
  <si>
    <t>P</t>
  </si>
  <si>
    <t>R</t>
  </si>
  <si>
    <t>Wynik finansowy ogółem netto (K-L)</t>
  </si>
  <si>
    <t>Składka należna brutto w roku planowania równa przypisowi składki
(1.1 + 1.2), w tym:</t>
  </si>
  <si>
    <t>leczenie szpitalne, w tym:</t>
  </si>
  <si>
    <t>wzrost kosztów świadczeń zdrowotnych z tytułu ustawy z dnia 22 lipca 2006 r. 
o przekazaniu środków finansowych świadczeniodawcom na wzrost wynagrodzeń (B2.1.1+….+B2.11.1)</t>
  </si>
  <si>
    <t>Plan 
po zmianie</t>
  </si>
  <si>
    <t>4</t>
  </si>
  <si>
    <t>5</t>
  </si>
  <si>
    <t>6</t>
  </si>
  <si>
    <t>Dynamika
kol.4/kol.3</t>
  </si>
  <si>
    <t>Różnica 
kol.4-kol.3</t>
  </si>
  <si>
    <t>Plan na
2009 rok</t>
  </si>
  <si>
    <t>LP.</t>
  </si>
  <si>
    <t>WYSZCZEGÓLNIENIE</t>
  </si>
  <si>
    <t>Centrala</t>
  </si>
  <si>
    <t>OW NFZ RAZEM</t>
  </si>
  <si>
    <t>Dolnośląski</t>
  </si>
  <si>
    <t>Kujawsko-Pomorski</t>
  </si>
  <si>
    <t>Lubelski</t>
  </si>
  <si>
    <t>Lubuski</t>
  </si>
  <si>
    <t>Łódzki</t>
  </si>
  <si>
    <t>Małopolski</t>
  </si>
  <si>
    <t>Mazowiecki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</si>
  <si>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</si>
  <si>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</si>
  <si>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</si>
  <si>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</si>
  <si>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</si>
  <si>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</si>
  <si>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</si>
  <si>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Wielkopolski</t>
  </si>
  <si>
    <t>Zachodniopomorski</t>
  </si>
  <si>
    <t>lecznictwo szpitalne, w tym:</t>
  </si>
  <si>
    <t>KOSZTY ADMINISTRACYJNE, W TYM:</t>
  </si>
  <si>
    <t>F</t>
  </si>
  <si>
    <t>POZOSTAŁE KOSZTY, W TYM:</t>
  </si>
  <si>
    <t>koszty profilaktycznych programów zdrowotnych finansowanych ze środków własnych Funduszu,
w tym:</t>
  </si>
  <si>
    <t>OW NFZ</t>
  </si>
  <si>
    <t>PROJEKT ZMIANY PLANU FINANSOWEGO NARODOWEGO FUNDUSZU ZDROWIA
NA 2009 ROK Z 4 MARCA 2009 R.</t>
  </si>
  <si>
    <t>ZMIANA PLANU FINANSOWEGO NARODOWEGO FUNDUSZU ZDROWIA NA 2009 ROK Z 27 MARCA 2009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</si>
</sst>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</numFmts>
  <fonts count="56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 CE"/>
      <family val="1"/>
    </font>
    <font>
      <sz val="12"/>
      <name val="Times New Roman CE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family val="0"/>
    </font>
    <font>
      <b/>
      <sz val="11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name val="Times New Roman CE"/>
      <family val="0"/>
    </font>
    <font>
      <b/>
      <sz val="24"/>
      <name val="Times New Roman"/>
      <family val="1"/>
    </font>
    <font>
      <sz val="11"/>
      <name val="Times New Roman"/>
      <family val="1"/>
    </font>
    <font>
      <b/>
      <sz val="20"/>
      <name val="Verdana"/>
      <family val="2"/>
    </font>
    <font>
      <sz val="10"/>
      <name val="Verdana"/>
      <family val="2"/>
    </font>
    <font>
      <b/>
      <sz val="26"/>
      <name val="Times New Roman CE"/>
      <family val="0"/>
    </font>
    <font>
      <b/>
      <sz val="12"/>
      <name val="Times New Roman CE"/>
      <family val="1"/>
    </font>
    <font>
      <b/>
      <sz val="24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8"/>
      <name val="Times New Roman CE"/>
      <family val="0"/>
    </font>
    <font>
      <b/>
      <sz val="20"/>
      <name val="Times New Roman CE"/>
      <family val="1"/>
    </font>
    <font>
      <sz val="16"/>
      <name val="Times New Roman"/>
      <family val="1"/>
    </font>
    <font>
      <sz val="16"/>
      <name val="Times New Roman CE"/>
      <family val="0"/>
    </font>
    <font>
      <b/>
      <vertAlign val="superscript"/>
      <sz val="16"/>
      <name val="Times New Roman CE"/>
      <family val="0"/>
    </font>
    <font>
      <sz val="18"/>
      <name val="Times New Roman"/>
      <family val="1"/>
    </font>
    <font>
      <b/>
      <sz val="21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14"/>
      <name val="Times New Roman CE"/>
      <family val="1"/>
    </font>
    <font>
      <b/>
      <sz val="14"/>
      <name val="Times New Roman CE"/>
      <family val="1"/>
    </font>
    <font>
      <i/>
      <sz val="14"/>
      <name val="Times New Roman CE"/>
      <family val="0"/>
    </font>
    <font>
      <b/>
      <i/>
      <sz val="14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45" fillId="3" borderId="0" applyNumberFormat="0" applyBorder="0" applyAlignment="0" applyProtection="0"/>
    <xf numFmtId="0" fontId="49" fillId="20" borderId="1" applyNumberFormat="0" applyAlignment="0" applyProtection="0"/>
    <xf numFmtId="0" fontId="5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7" fillId="7" borderId="1" applyNumberFormat="0" applyAlignment="0" applyProtection="0"/>
    <xf numFmtId="0" fontId="50" fillId="0" borderId="6" applyNumberFormat="0" applyFill="0" applyAlignment="0" applyProtection="0"/>
    <xf numFmtId="0" fontId="46" fillId="22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48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>
      <alignment/>
      <protection/>
    </xf>
    <xf numFmtId="0" fontId="40" fillId="0" borderId="0" applyNumberFormat="0" applyFill="0" applyBorder="0" applyAlignment="0" applyProtection="0"/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15" fillId="24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20" borderId="0" xfId="0" applyFont="1" applyFill="1" applyAlignment="1" applyProtection="1">
      <alignment vertical="center"/>
      <protection locked="0"/>
    </xf>
    <xf numFmtId="0" fontId="6" fillId="2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2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20" borderId="0" xfId="0" applyFont="1" applyFill="1" applyAlignment="1">
      <alignment vertical="center"/>
    </xf>
    <xf numFmtId="0" fontId="2" fillId="20" borderId="0" xfId="0" applyFont="1" applyFill="1" applyAlignment="1">
      <alignment/>
    </xf>
    <xf numFmtId="3" fontId="13" fillId="20" borderId="10" xfId="0" applyNumberFormat="1" applyFont="1" applyFill="1" applyBorder="1" applyAlignment="1">
      <alignment horizontal="right" vertical="center"/>
    </xf>
    <xf numFmtId="0" fontId="19" fillId="20" borderId="0" xfId="0" applyFont="1" applyFill="1" applyAlignment="1">
      <alignment/>
    </xf>
    <xf numFmtId="3" fontId="11" fillId="0" borderId="10" xfId="0" applyNumberFormat="1" applyFont="1" applyFill="1" applyBorder="1" applyAlignment="1">
      <alignment horizontal="right" vertical="center"/>
    </xf>
    <xf numFmtId="3" fontId="13" fillId="20" borderId="10" xfId="0" applyNumberFormat="1" applyFont="1" applyFill="1" applyBorder="1" applyAlignment="1">
      <alignment vertic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8" fillId="0" borderId="0" xfId="65" applyFont="1" applyFill="1" applyBorder="1" applyAlignment="1" applyProtection="1">
      <alignment horizontal="center" vertical="center" wrapText="1"/>
      <protection/>
    </xf>
    <xf numFmtId="0" fontId="18" fillId="0" borderId="0" xfId="64" applyFont="1" applyFill="1" applyBorder="1" applyAlignment="1" applyProtection="1">
      <alignment vertical="center" wrapText="1"/>
      <protection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22" fillId="0" borderId="0" xfId="65" applyFont="1" applyFill="1" applyBorder="1" applyAlignment="1" applyProtection="1">
      <alignment horizontal="left" vertical="center"/>
      <protection/>
    </xf>
    <xf numFmtId="10" fontId="11" fillId="0" borderId="0" xfId="64" applyNumberFormat="1" applyFont="1" applyFill="1" applyBorder="1" applyAlignment="1" applyProtection="1">
      <alignment horizontal="left" vertical="center" wrapText="1"/>
      <protection/>
    </xf>
    <xf numFmtId="0" fontId="11" fillId="0" borderId="0" xfId="64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3" fontId="11" fillId="20" borderId="10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49" fontId="9" fillId="20" borderId="10" xfId="62" applyNumberFormat="1" applyFont="1" applyFill="1" applyBorder="1" applyAlignment="1" applyProtection="1">
      <alignment horizontal="center" vertical="center" wrapText="1"/>
      <protection locked="0"/>
    </xf>
    <xf numFmtId="49" fontId="9" fillId="20" borderId="10" xfId="0" applyNumberFormat="1" applyFont="1" applyFill="1" applyBorder="1" applyAlignment="1" applyProtection="1">
      <alignment horizontal="center" vertical="center"/>
      <protection locked="0"/>
    </xf>
    <xf numFmtId="0" fontId="5" fillId="20" borderId="10" xfId="65" applyFont="1" applyFill="1" applyBorder="1" applyAlignment="1" applyProtection="1">
      <alignment horizontal="center" vertical="center" wrapText="1"/>
      <protection locked="0"/>
    </xf>
    <xf numFmtId="3" fontId="13" fillId="2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2" fillId="20" borderId="10" xfId="65" applyFont="1" applyFill="1" applyBorder="1" applyAlignment="1" applyProtection="1">
      <alignment horizontal="center" vertical="center" wrapText="1"/>
      <protection locked="0"/>
    </xf>
    <xf numFmtId="3" fontId="13" fillId="20" borderId="10" xfId="0" applyNumberFormat="1" applyFont="1" applyFill="1" applyBorder="1" applyAlignment="1" applyProtection="1">
      <alignment vertical="center"/>
      <protection/>
    </xf>
    <xf numFmtId="0" fontId="4" fillId="0" borderId="10" xfId="65" applyFont="1" applyFill="1" applyBorder="1" applyAlignment="1" applyProtection="1">
      <alignment horizontal="center" vertical="center" wrapText="1"/>
      <protection/>
    </xf>
    <xf numFmtId="0" fontId="26" fillId="0" borderId="10" xfId="65" applyFont="1" applyFill="1" applyBorder="1" applyAlignment="1" applyProtection="1">
      <alignment horizontal="center" vertical="center" wrapText="1"/>
      <protection/>
    </xf>
    <xf numFmtId="0" fontId="26" fillId="0" borderId="10" xfId="65" applyFont="1" applyFill="1" applyBorder="1" applyAlignment="1" applyProtection="1">
      <alignment horizontal="center" vertical="center" wrapText="1"/>
      <protection/>
    </xf>
    <xf numFmtId="0" fontId="27" fillId="0" borderId="10" xfId="65" applyFont="1" applyFill="1" applyBorder="1" applyAlignment="1" applyProtection="1">
      <alignment horizontal="center" vertical="center" wrapText="1"/>
      <protection/>
    </xf>
    <xf numFmtId="0" fontId="12" fillId="0" borderId="10" xfId="65" applyFont="1" applyFill="1" applyBorder="1" applyAlignment="1" applyProtection="1">
      <alignment horizontal="center" vertical="center" wrapText="1"/>
      <protection/>
    </xf>
    <xf numFmtId="0" fontId="12" fillId="20" borderId="10" xfId="65" applyFont="1" applyFill="1" applyBorder="1" applyAlignment="1" applyProtection="1">
      <alignment horizontal="center" vertical="center" wrapText="1"/>
      <protection/>
    </xf>
    <xf numFmtId="0" fontId="7" fillId="0" borderId="10" xfId="65" applyFont="1" applyFill="1" applyBorder="1" applyAlignment="1" applyProtection="1">
      <alignment horizontal="left" vertical="center" wrapText="1" indent="3"/>
      <protection/>
    </xf>
    <xf numFmtId="0" fontId="14" fillId="0" borderId="10" xfId="65" applyFont="1" applyFill="1" applyBorder="1" applyAlignment="1" applyProtection="1">
      <alignment horizontal="left" vertical="center" wrapText="1" indent="3"/>
      <protection/>
    </xf>
    <xf numFmtId="0" fontId="26" fillId="0" borderId="10" xfId="65" applyFont="1" applyFill="1" applyBorder="1" applyAlignment="1" applyProtection="1">
      <alignment horizontal="left" vertical="center" wrapText="1" indent="2"/>
      <protection/>
    </xf>
    <xf numFmtId="0" fontId="26" fillId="0" borderId="10" xfId="62" applyFont="1" applyFill="1" applyBorder="1" applyAlignment="1" applyProtection="1">
      <alignment horizontal="left" vertical="center" wrapText="1" indent="2"/>
      <protection/>
    </xf>
    <xf numFmtId="0" fontId="27" fillId="0" borderId="10" xfId="65" applyFont="1" applyFill="1" applyBorder="1" applyAlignment="1" applyProtection="1">
      <alignment horizontal="left" vertical="center" wrapText="1" indent="2"/>
      <protection/>
    </xf>
    <xf numFmtId="0" fontId="12" fillId="0" borderId="10" xfId="65" applyFont="1" applyFill="1" applyBorder="1" applyAlignment="1" applyProtection="1">
      <alignment horizontal="left" vertical="center" wrapText="1" indent="1"/>
      <protection/>
    </xf>
    <xf numFmtId="0" fontId="5" fillId="20" borderId="10" xfId="65" applyFont="1" applyFill="1" applyBorder="1" applyAlignment="1" applyProtection="1">
      <alignment horizontal="left" vertical="center" wrapText="1" indent="1"/>
      <protection/>
    </xf>
    <xf numFmtId="3" fontId="10" fillId="0" borderId="10" xfId="0" applyNumberFormat="1" applyFont="1" applyFill="1" applyBorder="1" applyAlignment="1">
      <alignment vertical="center"/>
    </xf>
    <xf numFmtId="0" fontId="27" fillId="0" borderId="10" xfId="65" applyFont="1" applyFill="1" applyBorder="1" applyAlignment="1" applyProtection="1">
      <alignment horizontal="left" vertical="center" wrapText="1" indent="2"/>
      <protection/>
    </xf>
    <xf numFmtId="0" fontId="27" fillId="0" borderId="10" xfId="64" applyFont="1" applyFill="1" applyBorder="1" applyAlignment="1" applyProtection="1">
      <alignment horizontal="left" vertical="center" wrapText="1" indent="2"/>
      <protection/>
    </xf>
    <xf numFmtId="0" fontId="2" fillId="0" borderId="10" xfId="65" applyFont="1" applyFill="1" applyBorder="1" applyAlignment="1" applyProtection="1">
      <alignment horizontal="center" vertical="center" wrapText="1"/>
      <protection/>
    </xf>
    <xf numFmtId="0" fontId="3" fillId="0" borderId="10" xfId="64" applyFont="1" applyFill="1" applyBorder="1" applyAlignment="1" applyProtection="1">
      <alignment horizontal="left" vertical="center" wrapText="1" indent="3"/>
      <protection/>
    </xf>
    <xf numFmtId="0" fontId="3" fillId="0" borderId="10" xfId="64" applyFont="1" applyFill="1" applyBorder="1" applyAlignment="1" applyProtection="1">
      <alignment horizontal="left" vertical="center" wrapText="1" indent="4"/>
      <protection/>
    </xf>
    <xf numFmtId="0" fontId="12" fillId="20" borderId="10" xfId="65" applyFont="1" applyFill="1" applyBorder="1" applyAlignment="1" applyProtection="1">
      <alignment horizontal="left" vertical="center" wrapText="1" indent="1"/>
      <protection/>
    </xf>
    <xf numFmtId="0" fontId="12" fillId="20" borderId="10" xfId="65" applyFont="1" applyFill="1" applyBorder="1" applyAlignment="1" applyProtection="1">
      <alignment horizontal="left" vertical="center" wrapText="1" indent="1"/>
      <protection/>
    </xf>
    <xf numFmtId="49" fontId="9" fillId="20" borderId="10" xfId="62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Alignment="1">
      <alignment/>
    </xf>
    <xf numFmtId="0" fontId="23" fillId="0" borderId="0" xfId="0" applyFont="1" applyFill="1" applyAlignment="1" applyProtection="1">
      <alignment vertical="center"/>
      <protection locked="0"/>
    </xf>
    <xf numFmtId="0" fontId="12" fillId="0" borderId="10" xfId="65" applyFont="1" applyFill="1" applyBorder="1" applyAlignment="1" applyProtection="1">
      <alignment horizontal="left" vertical="center" wrapText="1" indent="2"/>
      <protection/>
    </xf>
    <xf numFmtId="49" fontId="9" fillId="20" borderId="10" xfId="0" applyNumberFormat="1" applyFont="1" applyFill="1" applyBorder="1" applyAlignment="1">
      <alignment horizontal="center" vertical="center"/>
    </xf>
    <xf numFmtId="0" fontId="25" fillId="20" borderId="10" xfId="65" applyFont="1" applyFill="1" applyBorder="1" applyAlignment="1" applyProtection="1">
      <alignment horizontal="center" vertical="center" wrapText="1"/>
      <protection/>
    </xf>
    <xf numFmtId="0" fontId="25" fillId="20" borderId="10" xfId="65" applyFont="1" applyFill="1" applyBorder="1" applyAlignment="1" applyProtection="1">
      <alignment horizontal="left" vertical="center" wrapText="1" indent="1"/>
      <protection/>
    </xf>
    <xf numFmtId="0" fontId="12" fillId="0" borderId="10" xfId="65" applyFont="1" applyFill="1" applyBorder="1" applyAlignment="1" applyProtection="1">
      <alignment horizontal="center" vertical="center" wrapText="1"/>
      <protection/>
    </xf>
    <xf numFmtId="0" fontId="12" fillId="0" borderId="10" xfId="65" applyFont="1" applyFill="1" applyBorder="1" applyAlignment="1" applyProtection="1">
      <alignment horizontal="left" vertical="center" wrapText="1" indent="2"/>
      <protection/>
    </xf>
    <xf numFmtId="0" fontId="12" fillId="0" borderId="10" xfId="65" applyFont="1" applyFill="1" applyBorder="1" applyAlignment="1" applyProtection="1" quotePrefix="1">
      <alignment horizontal="center" vertical="center" wrapText="1"/>
      <protection/>
    </xf>
    <xf numFmtId="0" fontId="25" fillId="20" borderId="10" xfId="65" applyFont="1" applyFill="1" applyBorder="1" applyAlignment="1" applyProtection="1" quotePrefix="1">
      <alignment horizontal="center" vertical="center" wrapText="1"/>
      <protection/>
    </xf>
    <xf numFmtId="0" fontId="25" fillId="20" borderId="10" xfId="65" applyFont="1" applyFill="1" applyBorder="1" applyAlignment="1" applyProtection="1" quotePrefix="1">
      <alignment horizontal="left" vertical="center" wrapText="1" indent="1"/>
      <protection/>
    </xf>
    <xf numFmtId="0" fontId="12" fillId="0" borderId="10" xfId="64" applyFont="1" applyFill="1" applyBorder="1" applyAlignment="1" applyProtection="1">
      <alignment horizontal="left" vertical="center" wrapText="1" indent="2"/>
      <protection/>
    </xf>
    <xf numFmtId="0" fontId="12" fillId="0" borderId="10" xfId="64" applyFont="1" applyFill="1" applyBorder="1" applyAlignment="1" applyProtection="1" quotePrefix="1">
      <alignment horizontal="left" vertical="center" wrapText="1" indent="2"/>
      <protection/>
    </xf>
    <xf numFmtId="0" fontId="18" fillId="0" borderId="10" xfId="65" applyFont="1" applyFill="1" applyBorder="1" applyAlignment="1" applyProtection="1">
      <alignment horizontal="center" vertical="center" wrapText="1"/>
      <protection/>
    </xf>
    <xf numFmtId="0" fontId="18" fillId="0" borderId="10" xfId="65" applyFont="1" applyFill="1" applyBorder="1" applyAlignment="1" applyProtection="1">
      <alignment horizontal="left" vertical="center" wrapText="1" indent="3"/>
      <protection/>
    </xf>
    <xf numFmtId="0" fontId="18" fillId="0" borderId="10" xfId="65" applyFont="1" applyFill="1" applyBorder="1" applyAlignment="1" applyProtection="1">
      <alignment horizontal="left" vertical="center" wrapText="1" indent="2"/>
      <protection/>
    </xf>
    <xf numFmtId="0" fontId="12" fillId="20" borderId="10" xfId="65" applyFont="1" applyFill="1" applyBorder="1" applyAlignment="1" applyProtection="1">
      <alignment horizontal="left" vertical="center" wrapText="1" indent="2"/>
      <protection/>
    </xf>
    <xf numFmtId="0" fontId="12" fillId="0" borderId="10" xfId="64" applyFont="1" applyFill="1" applyBorder="1" applyAlignment="1" applyProtection="1">
      <alignment horizontal="left" vertical="center" wrapText="1" indent="2"/>
      <protection/>
    </xf>
    <xf numFmtId="0" fontId="18" fillId="0" borderId="10" xfId="65" applyFont="1" applyFill="1" applyBorder="1" applyAlignment="1" applyProtection="1">
      <alignment horizontal="center" vertical="center" wrapText="1"/>
      <protection/>
    </xf>
    <xf numFmtId="0" fontId="18" fillId="0" borderId="10" xfId="64" applyFont="1" applyFill="1" applyBorder="1" applyAlignment="1" applyProtection="1">
      <alignment horizontal="left" vertical="center" wrapText="1" indent="3"/>
      <protection/>
    </xf>
    <xf numFmtId="0" fontId="18" fillId="0" borderId="10" xfId="64" applyFont="1" applyFill="1" applyBorder="1" applyAlignment="1" applyProtection="1">
      <alignment horizontal="left" vertical="center" wrapText="1" indent="4"/>
      <protection/>
    </xf>
    <xf numFmtId="0" fontId="25" fillId="20" borderId="10" xfId="64" applyFont="1" applyFill="1" applyBorder="1" applyAlignment="1" applyProtection="1">
      <alignment horizontal="center" vertical="center" wrapText="1"/>
      <protection/>
    </xf>
    <xf numFmtId="0" fontId="25" fillId="20" borderId="10" xfId="64" applyFont="1" applyFill="1" applyBorder="1" applyAlignment="1" applyProtection="1">
      <alignment horizontal="left" vertical="center" wrapText="1" indent="1"/>
      <protection/>
    </xf>
    <xf numFmtId="0" fontId="25" fillId="20" borderId="11" xfId="64" applyFont="1" applyFill="1" applyBorder="1" applyAlignment="1" applyProtection="1">
      <alignment horizontal="left" vertical="center" wrapText="1" indent="1"/>
      <protection/>
    </xf>
    <xf numFmtId="0" fontId="25" fillId="20" borderId="11" xfId="65" applyFont="1" applyFill="1" applyBorder="1" applyAlignment="1" applyProtection="1">
      <alignment horizontal="left" vertical="center" wrapText="1" indent="1"/>
      <protection/>
    </xf>
    <xf numFmtId="3" fontId="17" fillId="20" borderId="10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/>
    </xf>
    <xf numFmtId="0" fontId="16" fillId="0" borderId="0" xfId="0" applyFont="1" applyFill="1" applyBorder="1" applyAlignment="1" applyProtection="1">
      <alignment vertical="center"/>
      <protection locked="0"/>
    </xf>
    <xf numFmtId="164" fontId="17" fillId="20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10" fontId="10" fillId="0" borderId="10" xfId="0" applyNumberFormat="1" applyFont="1" applyFill="1" applyBorder="1" applyAlignment="1" applyProtection="1">
      <alignment horizontal="right" vertical="center"/>
      <protection/>
    </xf>
    <xf numFmtId="10" fontId="13" fillId="20" borderId="10" xfId="0" applyNumberFormat="1" applyFont="1" applyFill="1" applyBorder="1" applyAlignment="1" applyProtection="1">
      <alignment horizontal="right" vertical="center"/>
      <protection locked="0"/>
    </xf>
    <xf numFmtId="10" fontId="10" fillId="0" borderId="10" xfId="0" applyNumberFormat="1" applyFont="1" applyFill="1" applyBorder="1" applyAlignment="1" applyProtection="1">
      <alignment horizontal="right" vertical="center"/>
      <protection locked="0"/>
    </xf>
    <xf numFmtId="10" fontId="13" fillId="20" borderId="10" xfId="0" applyNumberFormat="1" applyFont="1" applyFill="1" applyBorder="1" applyAlignment="1" applyProtection="1">
      <alignment horizontal="right" vertical="center"/>
      <protection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10" fontId="13" fillId="20" borderId="10" xfId="0" applyNumberFormat="1" applyFont="1" applyFill="1" applyBorder="1" applyAlignment="1">
      <alignment horizontal="right" vertical="center"/>
    </xf>
    <xf numFmtId="10" fontId="11" fillId="0" borderId="10" xfId="0" applyNumberFormat="1" applyFont="1" applyFill="1" applyBorder="1" applyAlignment="1">
      <alignment horizontal="right" vertical="center"/>
    </xf>
    <xf numFmtId="10" fontId="13" fillId="20" borderId="10" xfId="0" applyNumberFormat="1" applyFont="1" applyFill="1" applyBorder="1" applyAlignment="1" applyProtection="1">
      <alignment vertical="center"/>
      <protection locked="0"/>
    </xf>
    <xf numFmtId="10" fontId="11" fillId="20" borderId="10" xfId="0" applyNumberFormat="1" applyFont="1" applyFill="1" applyBorder="1" applyAlignment="1">
      <alignment horizontal="right" vertical="center"/>
    </xf>
    <xf numFmtId="10" fontId="17" fillId="20" borderId="10" xfId="0" applyNumberFormat="1" applyFont="1" applyFill="1" applyBorder="1" applyAlignment="1">
      <alignment horizontal="right" vertical="center"/>
    </xf>
    <xf numFmtId="10" fontId="10" fillId="0" borderId="10" xfId="68" applyNumberFormat="1" applyFont="1" applyFill="1" applyBorder="1" applyAlignment="1" applyProtection="1">
      <alignment horizontal="right" vertical="center"/>
      <protection/>
    </xf>
    <xf numFmtId="3" fontId="13" fillId="20" borderId="10" xfId="0" applyNumberFormat="1" applyFont="1" applyFill="1" applyBorder="1" applyAlignment="1" applyProtection="1">
      <alignment horizontal="right" vertical="center"/>
      <protection locked="0"/>
    </xf>
    <xf numFmtId="3" fontId="19" fillId="2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25" borderId="0" xfId="0" applyFont="1" applyFill="1" applyAlignment="1">
      <alignment/>
    </xf>
    <xf numFmtId="0" fontId="4" fillId="20" borderId="0" xfId="0" applyFont="1" applyFill="1" applyAlignment="1">
      <alignment/>
    </xf>
    <xf numFmtId="0" fontId="10" fillId="25" borderId="0" xfId="0" applyFont="1" applyFill="1" applyAlignment="1">
      <alignment/>
    </xf>
    <xf numFmtId="3" fontId="10" fillId="25" borderId="0" xfId="0" applyNumberFormat="1" applyFont="1" applyFill="1" applyAlignment="1">
      <alignment/>
    </xf>
    <xf numFmtId="0" fontId="10" fillId="20" borderId="0" xfId="0" applyFont="1" applyFill="1" applyAlignment="1">
      <alignment/>
    </xf>
    <xf numFmtId="0" fontId="7" fillId="0" borderId="10" xfId="65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Alignment="1">
      <alignment/>
    </xf>
    <xf numFmtId="0" fontId="14" fillId="0" borderId="10" xfId="65" applyFont="1" applyFill="1" applyBorder="1" applyAlignment="1" applyProtection="1">
      <alignment horizontal="left" vertical="center" wrapText="1"/>
      <protection/>
    </xf>
    <xf numFmtId="0" fontId="26" fillId="0" borderId="10" xfId="65" applyFont="1" applyFill="1" applyBorder="1" applyAlignment="1" applyProtection="1">
      <alignment horizontal="left" vertical="center" wrapText="1"/>
      <protection/>
    </xf>
    <xf numFmtId="0" fontId="4" fillId="0" borderId="10" xfId="65" applyFont="1" applyFill="1" applyBorder="1" applyAlignment="1" applyProtection="1">
      <alignment horizontal="center" vertical="center" wrapText="1"/>
      <protection/>
    </xf>
    <xf numFmtId="0" fontId="4" fillId="25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10" xfId="65" applyFont="1" applyFill="1" applyBorder="1" applyAlignment="1" applyProtection="1">
      <alignment horizontal="left" vertical="center" wrapText="1"/>
      <protection/>
    </xf>
    <xf numFmtId="0" fontId="26" fillId="0" borderId="10" xfId="62" applyFont="1" applyFill="1" applyBorder="1" applyAlignment="1" applyProtection="1">
      <alignment horizontal="left" vertical="center" wrapText="1"/>
      <protection/>
    </xf>
    <xf numFmtId="0" fontId="27" fillId="0" borderId="10" xfId="65" applyFont="1" applyFill="1" applyBorder="1" applyAlignment="1" applyProtection="1">
      <alignment horizontal="left" vertical="center" wrapText="1"/>
      <protection/>
    </xf>
    <xf numFmtId="0" fontId="2" fillId="25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25" borderId="0" xfId="0" applyFont="1" applyFill="1" applyAlignment="1">
      <alignment/>
    </xf>
    <xf numFmtId="0" fontId="31" fillId="24" borderId="0" xfId="65" applyFont="1" applyFill="1" applyBorder="1" applyAlignment="1" applyProtection="1">
      <alignment horizontal="right" wrapText="1"/>
      <protection/>
    </xf>
    <xf numFmtId="0" fontId="31" fillId="0" borderId="0" xfId="64" applyFont="1" applyFill="1" applyBorder="1" applyAlignment="1" applyProtection="1">
      <alignment wrapText="1"/>
      <protection/>
    </xf>
    <xf numFmtId="0" fontId="32" fillId="24" borderId="0" xfId="65" applyFont="1" applyFill="1" applyBorder="1" applyAlignment="1" applyProtection="1">
      <alignment horizontal="center" vertical="center" wrapText="1"/>
      <protection/>
    </xf>
    <xf numFmtId="0" fontId="33" fillId="24" borderId="0" xfId="65" applyFont="1" applyFill="1" applyBorder="1" applyAlignment="1" applyProtection="1">
      <alignment horizontal="left" vertical="center" wrapText="1"/>
      <protection/>
    </xf>
    <xf numFmtId="0" fontId="23" fillId="0" borderId="10" xfId="0" applyFont="1" applyFill="1" applyBorder="1" applyAlignment="1">
      <alignment horizontal="center" vertical="center" textRotation="90"/>
    </xf>
    <xf numFmtId="3" fontId="23" fillId="0" borderId="10" xfId="0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6" fillId="20" borderId="0" xfId="0" applyFont="1" applyFill="1" applyAlignment="1">
      <alignment vertical="center"/>
    </xf>
    <xf numFmtId="0" fontId="36" fillId="20" borderId="0" xfId="0" applyFont="1" applyFill="1" applyAlignment="1">
      <alignment/>
    </xf>
    <xf numFmtId="0" fontId="37" fillId="20" borderId="0" xfId="0" applyFont="1" applyFill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25" borderId="0" xfId="0" applyFont="1" applyFill="1" applyAlignment="1">
      <alignment vertical="center"/>
    </xf>
    <xf numFmtId="0" fontId="18" fillId="0" borderId="10" xfId="64" applyFont="1" applyFill="1" applyBorder="1" applyAlignment="1" applyProtection="1">
      <alignment horizontal="left" vertical="center" wrapText="1" indent="2"/>
      <protection/>
    </xf>
    <xf numFmtId="0" fontId="3" fillId="0" borderId="10" xfId="65" applyFont="1" applyFill="1" applyBorder="1" applyAlignment="1" applyProtection="1">
      <alignment horizontal="center" vertical="center" wrapText="1"/>
      <protection/>
    </xf>
    <xf numFmtId="0" fontId="3" fillId="0" borderId="10" xfId="64" applyFont="1" applyFill="1" applyBorder="1" applyAlignment="1" applyProtection="1">
      <alignment horizontal="left" vertical="center" wrapText="1" indent="3"/>
      <protection/>
    </xf>
    <xf numFmtId="0" fontId="3" fillId="0" borderId="10" xfId="64" applyFont="1" applyFill="1" applyBorder="1" applyAlignment="1" applyProtection="1">
      <alignment horizontal="left" vertical="center" wrapText="1" indent="4"/>
      <protection/>
    </xf>
    <xf numFmtId="0" fontId="18" fillId="0" borderId="10" xfId="65" applyFont="1" applyFill="1" applyBorder="1" applyAlignment="1" applyProtection="1">
      <alignment horizontal="left" vertical="center" wrapText="1" indent="2"/>
      <protection/>
    </xf>
    <xf numFmtId="0" fontId="25" fillId="20" borderId="10" xfId="65" applyFont="1" applyFill="1" applyBorder="1" applyAlignment="1" applyProtection="1">
      <alignment horizontal="center" vertical="center" wrapText="1"/>
      <protection/>
    </xf>
    <xf numFmtId="0" fontId="25" fillId="20" borderId="10" xfId="65" applyFont="1" applyFill="1" applyBorder="1" applyAlignment="1" applyProtection="1">
      <alignment horizontal="left" vertical="center" wrapText="1" indent="1"/>
      <protection/>
    </xf>
    <xf numFmtId="3" fontId="23" fillId="20" borderId="10" xfId="0" applyNumberFormat="1" applyFont="1" applyFill="1" applyBorder="1" applyAlignment="1">
      <alignment horizontal="right" vertical="center"/>
    </xf>
    <xf numFmtId="0" fontId="25" fillId="20" borderId="10" xfId="65" applyFont="1" applyFill="1" applyBorder="1" applyAlignment="1" applyProtection="1">
      <alignment horizontal="center" vertical="center" wrapText="1"/>
      <protection/>
    </xf>
    <xf numFmtId="0" fontId="25" fillId="20" borderId="10" xfId="65" applyFont="1" applyFill="1" applyBorder="1" applyAlignment="1" applyProtection="1">
      <alignment horizontal="left" vertical="center" wrapText="1" indent="1"/>
      <protection/>
    </xf>
    <xf numFmtId="0" fontId="5" fillId="20" borderId="10" xfId="65" applyFont="1" applyFill="1" applyBorder="1" applyAlignment="1" applyProtection="1">
      <alignment horizontal="center" vertical="center" wrapText="1"/>
      <protection locked="0"/>
    </xf>
    <xf numFmtId="0" fontId="5" fillId="20" borderId="10" xfId="65" applyFont="1" applyFill="1" applyBorder="1" applyAlignment="1" applyProtection="1">
      <alignment horizontal="left" vertical="center" wrapText="1"/>
      <protection/>
    </xf>
    <xf numFmtId="3" fontId="26" fillId="0" borderId="0" xfId="0" applyNumberFormat="1" applyFont="1" applyFill="1" applyAlignment="1" applyProtection="1">
      <alignment vertical="center"/>
      <protection locked="0"/>
    </xf>
    <xf numFmtId="0" fontId="30" fillId="0" borderId="12" xfId="62" applyFont="1" applyFill="1" applyBorder="1" applyAlignment="1" applyProtection="1">
      <alignment horizontal="center" vertical="center" wrapText="1"/>
      <protection/>
    </xf>
    <xf numFmtId="0" fontId="30" fillId="0" borderId="10" xfId="62" applyFont="1" applyFill="1" applyBorder="1" applyAlignment="1" applyProtection="1">
      <alignment vertical="center" wrapText="1"/>
      <protection/>
    </xf>
    <xf numFmtId="0" fontId="3" fillId="0" borderId="10" xfId="65" applyFont="1" applyFill="1" applyBorder="1" applyAlignment="1" applyProtection="1">
      <alignment horizontal="left" vertical="center" wrapText="1" indent="2"/>
      <protection/>
    </xf>
    <xf numFmtId="0" fontId="23" fillId="0" borderId="13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11" fillId="20" borderId="10" xfId="62" applyFont="1" applyFill="1" applyBorder="1" applyAlignment="1" applyProtection="1">
      <alignment horizontal="center" vertical="center" wrapText="1"/>
      <protection/>
    </xf>
    <xf numFmtId="3" fontId="25" fillId="20" borderId="10" xfId="0" applyNumberFormat="1" applyFont="1" applyFill="1" applyBorder="1" applyAlignment="1" applyProtection="1">
      <alignment horizontal="center" vertical="center" wrapText="1"/>
      <protection locked="0"/>
    </xf>
    <xf numFmtId="3" fontId="11" fillId="20" borderId="12" xfId="63" applyNumberFormat="1" applyFont="1" applyFill="1" applyBorder="1" applyAlignment="1">
      <alignment horizontal="center" vertical="center" wrapText="1"/>
      <protection/>
    </xf>
    <xf numFmtId="3" fontId="11" fillId="20" borderId="14" xfId="63" applyNumberFormat="1" applyFont="1" applyFill="1" applyBorder="1" applyAlignment="1">
      <alignment horizontal="center" vertical="center" wrapText="1"/>
      <protection/>
    </xf>
    <xf numFmtId="0" fontId="23" fillId="24" borderId="0" xfId="0" applyFont="1" applyFill="1" applyAlignment="1" applyProtection="1">
      <alignment horizontal="left" vertical="center" wrapText="1"/>
      <protection locked="0"/>
    </xf>
    <xf numFmtId="0" fontId="11" fillId="20" borderId="10" xfId="62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left" vertical="center" wrapText="1"/>
      <protection locked="0"/>
    </xf>
    <xf numFmtId="0" fontId="23" fillId="0" borderId="11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left" vertical="center" wrapText="1"/>
    </xf>
  </cellXfs>
  <cellStyles count="61">
    <cellStyle name="Normal" xfId="0"/>
    <cellStyle name="_PERSONAL" xfId="15"/>
    <cellStyle name="_PERSONAL_1" xfId="16"/>
    <cellStyle name="_PERSONAL_1_dialKartaDziałkiczI (2)" xfId="17"/>
    <cellStyle name="_PERSONAL_1_dialTabelaIDSP (2)" xfId="18"/>
    <cellStyle name="_PERSONAL_1_dialTabelaIIAIWO (2)" xfId="19"/>
    <cellStyle name="_PERSONAL_1_EDUKACJA" xfId="20"/>
    <cellStyle name="_PERSONAL_1_Tabela wskaźników" xfId="21"/>
    <cellStyle name="_PERSONAL_1_Zeszyt3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ální_laroux" xfId="61"/>
    <cellStyle name="Normalny_03PlFin_0403" xfId="62"/>
    <cellStyle name="Normalny_2007.06.18 -2v- Plan finansowy na lata 2004 - 2010" xfId="63"/>
    <cellStyle name="Normalny_WfMgkr1" xfId="64"/>
    <cellStyle name="Normalny_Wzór z 09.10.2001" xfId="65"/>
    <cellStyle name="Note" xfId="66"/>
    <cellStyle name="Output" xfId="67"/>
    <cellStyle name="Percent" xfId="68"/>
    <cellStyle name="Styl 1" xfId="69"/>
    <cellStyle name="Title" xfId="70"/>
    <cellStyle name="Total" xfId="71"/>
    <cellStyle name="Currency" xfId="72"/>
    <cellStyle name="Currency [0]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1\d\Baza%20Danych%201999\Plany%20Finansowe\Ok\17P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aza%20Danych%201999\Plany%20Finansowe\Ok\17P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tarzyna.sadowska\Ustawienia%20lokalne\Temporary%20Internet%20Files\OLK78\Baza%20Danych%201999\Plany%20Finansowe\Ok\17P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1\d\Baza%20Danych%201999\Plany%20Finansowe\Ok\01p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17PW"/>
      <sheetName val="01p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01pw"/>
    </sheetNames>
    <definedNames>
      <definedName name="PETL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0"/>
  <sheetViews>
    <sheetView showGridLines="0" tabSelected="1" zoomScale="55" zoomScaleNormal="55" zoomScaleSheetLayoutView="55" zoomScalePageLayoutView="0" workbookViewId="0" topLeftCell="A1">
      <pane xSplit="2" ySplit="6" topLeftCell="C7" activePane="bottomRight" state="frozen"/>
      <selection pane="topLeft" activeCell="AB75" sqref="AB75"/>
      <selection pane="topRight" activeCell="AB75" sqref="AB75"/>
      <selection pane="bottomLeft" activeCell="AB75" sqref="AB75"/>
      <selection pane="bottomRight" activeCell="D120" sqref="D7:D120"/>
    </sheetView>
  </sheetViews>
  <sheetFormatPr defaultColWidth="9.00390625" defaultRowHeight="12.75"/>
  <cols>
    <col min="1" max="1" width="10.375" style="28" customWidth="1"/>
    <col min="2" max="2" width="120.00390625" style="28" customWidth="1"/>
    <col min="3" max="3" width="26.25390625" style="7" customWidth="1"/>
    <col min="4" max="4" width="26.125" style="7" customWidth="1"/>
    <col min="5" max="5" width="20.75390625" style="7" customWidth="1"/>
    <col min="6" max="6" width="23.875" style="7" customWidth="1"/>
    <col min="7" max="7" width="17.75390625" style="133" customWidth="1"/>
    <col min="8" max="16384" width="9.125" style="7" customWidth="1"/>
  </cols>
  <sheetData>
    <row r="1" spans="1:7" s="88" customFormat="1" ht="33" customHeight="1">
      <c r="A1" s="159" t="s">
        <v>263</v>
      </c>
      <c r="B1" s="159"/>
      <c r="C1" s="159"/>
      <c r="D1" s="159"/>
      <c r="E1" s="159"/>
      <c r="F1" s="159"/>
      <c r="G1" s="131"/>
    </row>
    <row r="2" spans="1:7" s="62" customFormat="1" ht="35.25" customHeight="1">
      <c r="A2" s="158" t="s">
        <v>176</v>
      </c>
      <c r="B2" s="158"/>
      <c r="C2" s="159"/>
      <c r="G2" s="132"/>
    </row>
    <row r="3" spans="1:7" s="10" customFormat="1" ht="36" customHeight="1">
      <c r="A3" s="8"/>
      <c r="B3" s="9"/>
      <c r="C3" s="30"/>
      <c r="D3" s="2"/>
      <c r="E3" s="30" t="s">
        <v>117</v>
      </c>
      <c r="F3" s="2"/>
      <c r="G3" s="133"/>
    </row>
    <row r="4" spans="1:7" s="11" customFormat="1" ht="38.25" customHeight="1">
      <c r="A4" s="160" t="s">
        <v>64</v>
      </c>
      <c r="B4" s="160" t="s">
        <v>63</v>
      </c>
      <c r="C4" s="162" t="s">
        <v>235</v>
      </c>
      <c r="D4" s="161" t="s">
        <v>229</v>
      </c>
      <c r="E4" s="161" t="s">
        <v>234</v>
      </c>
      <c r="F4" s="161" t="s">
        <v>233</v>
      </c>
      <c r="G4" s="134"/>
    </row>
    <row r="5" spans="1:7" s="11" customFormat="1" ht="38.25" customHeight="1">
      <c r="A5" s="160"/>
      <c r="B5" s="160"/>
      <c r="C5" s="163"/>
      <c r="D5" s="161"/>
      <c r="E5" s="161"/>
      <c r="F5" s="161"/>
      <c r="G5" s="134"/>
    </row>
    <row r="6" spans="1:7" s="12" customFormat="1" ht="19.5" customHeight="1">
      <c r="A6" s="60">
        <v>1</v>
      </c>
      <c r="B6" s="65">
        <v>2</v>
      </c>
      <c r="C6" s="65">
        <v>3</v>
      </c>
      <c r="D6" s="32" t="s">
        <v>230</v>
      </c>
      <c r="E6" s="32" t="s">
        <v>231</v>
      </c>
      <c r="F6" s="32" t="s">
        <v>232</v>
      </c>
      <c r="G6" s="135"/>
    </row>
    <row r="7" spans="1:8" s="14" customFormat="1" ht="72.75" customHeight="1">
      <c r="A7" s="66" t="s">
        <v>118</v>
      </c>
      <c r="B7" s="67" t="s">
        <v>226</v>
      </c>
      <c r="C7" s="13">
        <f>C8+C9</f>
        <v>54272847</v>
      </c>
      <c r="D7" s="13">
        <f>D8+D9</f>
        <v>54272847</v>
      </c>
      <c r="E7" s="13" t="str">
        <f>IF(C7=D7,"-",D7-C7)</f>
        <v>-</v>
      </c>
      <c r="F7" s="97">
        <f>IF(C7=0,"-",D7/C7)</f>
        <v>1</v>
      </c>
      <c r="G7" s="136"/>
      <c r="H7" s="104"/>
    </row>
    <row r="8" spans="1:8" ht="30" customHeight="1">
      <c r="A8" s="68" t="s">
        <v>119</v>
      </c>
      <c r="B8" s="69" t="s">
        <v>120</v>
      </c>
      <c r="C8" s="15">
        <v>49721038</v>
      </c>
      <c r="D8" s="15">
        <f>C8</f>
        <v>49721038</v>
      </c>
      <c r="E8" s="15" t="str">
        <f aca="true" t="shared" si="0" ref="E8:E71">IF(C8=D8,"-",D8-C8)</f>
        <v>-</v>
      </c>
      <c r="F8" s="98">
        <f aca="true" t="shared" si="1" ref="F8:F71">IF(C8=0,"-",D8/C8)</f>
        <v>1</v>
      </c>
      <c r="H8" s="104"/>
    </row>
    <row r="9" spans="1:8" ht="30" customHeight="1">
      <c r="A9" s="68" t="s">
        <v>121</v>
      </c>
      <c r="B9" s="69" t="s">
        <v>122</v>
      </c>
      <c r="C9" s="15">
        <v>4551809</v>
      </c>
      <c r="D9" s="15">
        <f>C9</f>
        <v>4551809</v>
      </c>
      <c r="E9" s="15" t="str">
        <f t="shared" si="0"/>
        <v>-</v>
      </c>
      <c r="F9" s="98">
        <f t="shared" si="1"/>
        <v>1</v>
      </c>
      <c r="H9" s="104"/>
    </row>
    <row r="10" spans="1:8" s="14" customFormat="1" ht="69" customHeight="1">
      <c r="A10" s="66" t="s">
        <v>123</v>
      </c>
      <c r="B10" s="67" t="s">
        <v>216</v>
      </c>
      <c r="C10" s="13">
        <f>C11+C12</f>
        <v>0</v>
      </c>
      <c r="D10" s="13">
        <f>D11+D12</f>
        <v>0</v>
      </c>
      <c r="E10" s="13" t="str">
        <f t="shared" si="0"/>
        <v>-</v>
      </c>
      <c r="F10" s="97" t="str">
        <f t="shared" si="1"/>
        <v>-</v>
      </c>
      <c r="G10" s="136"/>
      <c r="H10" s="104"/>
    </row>
    <row r="11" spans="1:8" ht="30" customHeight="1">
      <c r="A11" s="68" t="s">
        <v>124</v>
      </c>
      <c r="B11" s="69" t="s">
        <v>125</v>
      </c>
      <c r="C11" s="15">
        <v>0</v>
      </c>
      <c r="D11" s="15">
        <f>C11</f>
        <v>0</v>
      </c>
      <c r="E11" s="15" t="str">
        <f t="shared" si="0"/>
        <v>-</v>
      </c>
      <c r="F11" s="98" t="str">
        <f t="shared" si="1"/>
        <v>-</v>
      </c>
      <c r="H11" s="104"/>
    </row>
    <row r="12" spans="1:8" ht="30" customHeight="1">
      <c r="A12" s="68" t="s">
        <v>126</v>
      </c>
      <c r="B12" s="69" t="s">
        <v>127</v>
      </c>
      <c r="C12" s="15">
        <v>0</v>
      </c>
      <c r="D12" s="15">
        <f>C12</f>
        <v>0</v>
      </c>
      <c r="E12" s="15" t="str">
        <f t="shared" si="0"/>
        <v>-</v>
      </c>
      <c r="F12" s="98" t="str">
        <f t="shared" si="1"/>
        <v>-</v>
      </c>
      <c r="H12" s="104"/>
    </row>
    <row r="13" spans="1:8" s="14" customFormat="1" ht="39.75" customHeight="1">
      <c r="A13" s="66">
        <v>3</v>
      </c>
      <c r="B13" s="67" t="s">
        <v>128</v>
      </c>
      <c r="C13" s="13">
        <f>C14+C15</f>
        <v>200000</v>
      </c>
      <c r="D13" s="13">
        <f>D14+D15</f>
        <v>200000</v>
      </c>
      <c r="E13" s="13" t="str">
        <f t="shared" si="0"/>
        <v>-</v>
      </c>
      <c r="F13" s="97">
        <f t="shared" si="1"/>
        <v>1</v>
      </c>
      <c r="G13" s="136"/>
      <c r="H13" s="104"/>
    </row>
    <row r="14" spans="1:8" ht="30" customHeight="1">
      <c r="A14" s="68" t="s">
        <v>129</v>
      </c>
      <c r="B14" s="69" t="s">
        <v>120</v>
      </c>
      <c r="C14" s="15">
        <v>200000</v>
      </c>
      <c r="D14" s="15">
        <f>C14</f>
        <v>200000</v>
      </c>
      <c r="E14" s="15" t="str">
        <f t="shared" si="0"/>
        <v>-</v>
      </c>
      <c r="F14" s="98">
        <f t="shared" si="1"/>
        <v>1</v>
      </c>
      <c r="H14" s="104"/>
    </row>
    <row r="15" spans="1:8" ht="30" customHeight="1">
      <c r="A15" s="68" t="s">
        <v>130</v>
      </c>
      <c r="B15" s="69" t="s">
        <v>122</v>
      </c>
      <c r="C15" s="15">
        <v>0</v>
      </c>
      <c r="D15" s="15">
        <f>C15</f>
        <v>0</v>
      </c>
      <c r="E15" s="15" t="str">
        <f t="shared" si="0"/>
        <v>-</v>
      </c>
      <c r="F15" s="98" t="str">
        <f t="shared" si="1"/>
        <v>-</v>
      </c>
      <c r="H15" s="104"/>
    </row>
    <row r="16" spans="1:8" s="14" customFormat="1" ht="69" customHeight="1">
      <c r="A16" s="66">
        <v>4</v>
      </c>
      <c r="B16" s="67" t="s">
        <v>221</v>
      </c>
      <c r="C16" s="13">
        <f>C17+C18</f>
        <v>107552</v>
      </c>
      <c r="D16" s="13">
        <f>D17+D18</f>
        <v>107552</v>
      </c>
      <c r="E16" s="13" t="str">
        <f t="shared" si="0"/>
        <v>-</v>
      </c>
      <c r="F16" s="97">
        <f t="shared" si="1"/>
        <v>1</v>
      </c>
      <c r="G16" s="136"/>
      <c r="H16" s="104"/>
    </row>
    <row r="17" spans="1:8" ht="30" customHeight="1">
      <c r="A17" s="70" t="s">
        <v>131</v>
      </c>
      <c r="B17" s="69" t="s">
        <v>132</v>
      </c>
      <c r="C17" s="15">
        <v>98448</v>
      </c>
      <c r="D17" s="15">
        <f>C17</f>
        <v>98448</v>
      </c>
      <c r="E17" s="15" t="str">
        <f t="shared" si="0"/>
        <v>-</v>
      </c>
      <c r="F17" s="98">
        <f t="shared" si="1"/>
        <v>1</v>
      </c>
      <c r="H17" s="104"/>
    </row>
    <row r="18" spans="1:8" ht="30" customHeight="1">
      <c r="A18" s="70" t="s">
        <v>133</v>
      </c>
      <c r="B18" s="69" t="s">
        <v>134</v>
      </c>
      <c r="C18" s="15">
        <v>9104</v>
      </c>
      <c r="D18" s="15">
        <f>C18</f>
        <v>9104</v>
      </c>
      <c r="E18" s="15" t="str">
        <f t="shared" si="0"/>
        <v>-</v>
      </c>
      <c r="F18" s="98">
        <f t="shared" si="1"/>
        <v>1</v>
      </c>
      <c r="H18" s="104"/>
    </row>
    <row r="19" spans="1:8" s="14" customFormat="1" ht="63.75" customHeight="1">
      <c r="A19" s="71" t="s">
        <v>135</v>
      </c>
      <c r="B19" s="72" t="s">
        <v>205</v>
      </c>
      <c r="C19" s="13">
        <f>(C7-C10+C13-C16)+C20+C21+C22+C23+C24</f>
        <v>56785093</v>
      </c>
      <c r="D19" s="13">
        <f>(D7-D10+D13-D16)+D20+D21+D22+D23+D24</f>
        <v>56205893</v>
      </c>
      <c r="E19" s="13">
        <f t="shared" si="0"/>
        <v>-579200</v>
      </c>
      <c r="F19" s="97">
        <f t="shared" si="1"/>
        <v>0.9898</v>
      </c>
      <c r="G19" s="136"/>
      <c r="H19" s="104"/>
    </row>
    <row r="20" spans="1:8" ht="31.5" customHeight="1">
      <c r="A20" s="68" t="s">
        <v>136</v>
      </c>
      <c r="B20" s="73" t="s">
        <v>137</v>
      </c>
      <c r="C20" s="15">
        <v>28000</v>
      </c>
      <c r="D20" s="15">
        <f>C20</f>
        <v>28000</v>
      </c>
      <c r="E20" s="15" t="str">
        <f t="shared" si="0"/>
        <v>-</v>
      </c>
      <c r="F20" s="98">
        <f t="shared" si="1"/>
        <v>1</v>
      </c>
      <c r="H20" s="104"/>
    </row>
    <row r="21" spans="1:8" ht="31.5" customHeight="1">
      <c r="A21" s="68" t="s">
        <v>138</v>
      </c>
      <c r="B21" s="73" t="s">
        <v>139</v>
      </c>
      <c r="C21" s="15">
        <v>629</v>
      </c>
      <c r="D21" s="15">
        <f>C21</f>
        <v>629</v>
      </c>
      <c r="E21" s="15" t="str">
        <f t="shared" si="0"/>
        <v>-</v>
      </c>
      <c r="F21" s="98">
        <f t="shared" si="1"/>
        <v>1</v>
      </c>
      <c r="H21" s="104"/>
    </row>
    <row r="22" spans="1:8" ht="50.25" customHeight="1">
      <c r="A22" s="68" t="s">
        <v>140</v>
      </c>
      <c r="B22" s="73" t="s">
        <v>206</v>
      </c>
      <c r="C22" s="15">
        <v>81469</v>
      </c>
      <c r="D22" s="15">
        <f>C22</f>
        <v>81469</v>
      </c>
      <c r="E22" s="15" t="str">
        <f t="shared" si="0"/>
        <v>-</v>
      </c>
      <c r="F22" s="98">
        <f t="shared" si="1"/>
        <v>1</v>
      </c>
      <c r="H22" s="104"/>
    </row>
    <row r="23" spans="1:8" ht="31.5" customHeight="1">
      <c r="A23" s="68" t="s">
        <v>141</v>
      </c>
      <c r="B23" s="74" t="s">
        <v>142</v>
      </c>
      <c r="C23" s="15">
        <v>1730500</v>
      </c>
      <c r="D23" s="15">
        <f>C23</f>
        <v>1730500</v>
      </c>
      <c r="E23" s="15" t="str">
        <f t="shared" si="0"/>
        <v>-</v>
      </c>
      <c r="F23" s="98">
        <f t="shared" si="1"/>
        <v>1</v>
      </c>
      <c r="H23" s="104"/>
    </row>
    <row r="24" spans="1:8" ht="94.5" customHeight="1">
      <c r="A24" s="68" t="s">
        <v>207</v>
      </c>
      <c r="B24" s="74" t="s">
        <v>208</v>
      </c>
      <c r="C24" s="15">
        <v>579200</v>
      </c>
      <c r="D24" s="15">
        <f>C24-579200</f>
        <v>0</v>
      </c>
      <c r="E24" s="15">
        <f t="shared" si="0"/>
        <v>-579200</v>
      </c>
      <c r="F24" s="98">
        <f t="shared" si="1"/>
        <v>0</v>
      </c>
      <c r="H24" s="104"/>
    </row>
    <row r="25" spans="1:8" s="14" customFormat="1" ht="36" customHeight="1">
      <c r="A25" s="71" t="s">
        <v>143</v>
      </c>
      <c r="B25" s="72" t="s">
        <v>215</v>
      </c>
      <c r="C25" s="13">
        <f>C26+C27+C74+C75</f>
        <v>55923449</v>
      </c>
      <c r="D25" s="13">
        <f>D26+D27+D74+D75</f>
        <v>56191723</v>
      </c>
      <c r="E25" s="13">
        <f t="shared" si="0"/>
        <v>268274</v>
      </c>
      <c r="F25" s="97">
        <f t="shared" si="1"/>
        <v>1.0048</v>
      </c>
      <c r="G25" s="136"/>
      <c r="H25" s="104"/>
    </row>
    <row r="26" spans="1:8" s="14" customFormat="1" ht="36" customHeight="1">
      <c r="A26" s="71" t="s">
        <v>144</v>
      </c>
      <c r="B26" s="72" t="s">
        <v>145</v>
      </c>
      <c r="C26" s="13">
        <v>542728</v>
      </c>
      <c r="D26" s="13">
        <f>C26</f>
        <v>542728</v>
      </c>
      <c r="E26" s="13" t="str">
        <f t="shared" si="0"/>
        <v>-</v>
      </c>
      <c r="F26" s="97">
        <f t="shared" si="1"/>
        <v>1</v>
      </c>
      <c r="G26" s="136"/>
      <c r="H26" s="104"/>
    </row>
    <row r="27" spans="1:8" s="14" customFormat="1" ht="36" customHeight="1">
      <c r="A27" s="71" t="s">
        <v>0</v>
      </c>
      <c r="B27" s="72" t="s">
        <v>201</v>
      </c>
      <c r="C27" s="34">
        <f>C30+C33+C36+C40+C43+C46+C49+C52+C55+C58+C61+C64+C66+C69+C70+C71+C72+C73</f>
        <v>53649592</v>
      </c>
      <c r="D27" s="34">
        <f>D30+D33+D36+D40+D43+D46+D49+D52+D55+D58+D61+D64+D66+D69+D70+D71+D72+D73</f>
        <v>53917866</v>
      </c>
      <c r="E27" s="103">
        <f t="shared" si="0"/>
        <v>268274</v>
      </c>
      <c r="F27" s="99">
        <f t="shared" si="1"/>
        <v>1.005</v>
      </c>
      <c r="G27" s="136"/>
      <c r="H27" s="104"/>
    </row>
    <row r="28" spans="1:8" ht="40.5" customHeight="1">
      <c r="A28" s="75" t="s">
        <v>88</v>
      </c>
      <c r="B28" s="76" t="s">
        <v>228</v>
      </c>
      <c r="C28" s="15">
        <f>C31+C34+C37+C41+C44+C47+C50+C53+C56+C59+C62</f>
        <v>0</v>
      </c>
      <c r="D28" s="15">
        <f>D31+D34+D37+D41+D44+D47+D50+D53+D56+D59+D62</f>
        <v>0</v>
      </c>
      <c r="E28" s="15" t="str">
        <f t="shared" si="0"/>
        <v>-</v>
      </c>
      <c r="F28" s="98" t="str">
        <f t="shared" si="1"/>
        <v>-</v>
      </c>
      <c r="H28" s="104"/>
    </row>
    <row r="29" spans="1:8" ht="34.5" customHeight="1">
      <c r="A29" s="75" t="s">
        <v>178</v>
      </c>
      <c r="B29" s="76" t="s">
        <v>195</v>
      </c>
      <c r="C29" s="15">
        <f>C32+C35+C38+C42+C45+C48+C51+C54+C57+C60+C63</f>
        <v>0</v>
      </c>
      <c r="D29" s="15"/>
      <c r="E29" s="15" t="str">
        <f t="shared" si="0"/>
        <v>-</v>
      </c>
      <c r="F29" s="98" t="str">
        <f t="shared" si="1"/>
        <v>-</v>
      </c>
      <c r="H29" s="104"/>
    </row>
    <row r="30" spans="1:8" ht="30" customHeight="1">
      <c r="A30" s="75" t="s">
        <v>1</v>
      </c>
      <c r="B30" s="77" t="s">
        <v>66</v>
      </c>
      <c r="C30" s="15">
        <f>CENTRALA!C10+'Razem OW'!C10</f>
        <v>6236157</v>
      </c>
      <c r="D30" s="15">
        <f>CENTRALA!D10+'Razem OW'!D10</f>
        <v>6685041</v>
      </c>
      <c r="E30" s="15">
        <f t="shared" si="0"/>
        <v>448884</v>
      </c>
      <c r="F30" s="98">
        <f t="shared" si="1"/>
        <v>1.072</v>
      </c>
      <c r="H30" s="104"/>
    </row>
    <row r="31" spans="1:8" ht="33" customHeight="1">
      <c r="A31" s="75" t="s">
        <v>67</v>
      </c>
      <c r="B31" s="76" t="s">
        <v>87</v>
      </c>
      <c r="C31" s="15">
        <f>CENTRALA!C11+'Razem OW'!C11</f>
        <v>0</v>
      </c>
      <c r="D31" s="15">
        <f>CENTRALA!D11+'Razem OW'!D11</f>
        <v>0</v>
      </c>
      <c r="E31" s="15" t="str">
        <f t="shared" si="0"/>
        <v>-</v>
      </c>
      <c r="F31" s="98" t="str">
        <f t="shared" si="1"/>
        <v>-</v>
      </c>
      <c r="H31" s="104"/>
    </row>
    <row r="32" spans="1:8" ht="33" customHeight="1">
      <c r="A32" s="75" t="s">
        <v>179</v>
      </c>
      <c r="B32" s="76" t="s">
        <v>196</v>
      </c>
      <c r="C32" s="15">
        <f>CENTRALA!C12+'Razem OW'!C12</f>
        <v>0</v>
      </c>
      <c r="D32" s="15">
        <f>CENTRALA!D12+'Razem OW'!D12</f>
        <v>0</v>
      </c>
      <c r="E32" s="15" t="str">
        <f t="shared" si="0"/>
        <v>-</v>
      </c>
      <c r="F32" s="98" t="str">
        <f t="shared" si="1"/>
        <v>-</v>
      </c>
      <c r="H32" s="104"/>
    </row>
    <row r="33" spans="1:8" ht="30" customHeight="1">
      <c r="A33" s="75" t="s">
        <v>2</v>
      </c>
      <c r="B33" s="77" t="s">
        <v>68</v>
      </c>
      <c r="C33" s="15">
        <f>CENTRALA!C13+'Razem OW'!C13</f>
        <v>4302544</v>
      </c>
      <c r="D33" s="15">
        <f>CENTRALA!D13+'Razem OW'!D13</f>
        <v>4310544</v>
      </c>
      <c r="E33" s="15">
        <f t="shared" si="0"/>
        <v>8000</v>
      </c>
      <c r="F33" s="98">
        <f t="shared" si="1"/>
        <v>1.0019</v>
      </c>
      <c r="H33" s="104"/>
    </row>
    <row r="34" spans="1:8" ht="33" customHeight="1">
      <c r="A34" s="75" t="s">
        <v>69</v>
      </c>
      <c r="B34" s="76" t="s">
        <v>87</v>
      </c>
      <c r="C34" s="15">
        <f>CENTRALA!C14+'Razem OW'!C14</f>
        <v>0</v>
      </c>
      <c r="D34" s="15">
        <f>CENTRALA!D14+'Razem OW'!D14</f>
        <v>0</v>
      </c>
      <c r="E34" s="15" t="str">
        <f t="shared" si="0"/>
        <v>-</v>
      </c>
      <c r="F34" s="98" t="str">
        <f t="shared" si="1"/>
        <v>-</v>
      </c>
      <c r="H34" s="104"/>
    </row>
    <row r="35" spans="1:8" ht="33" customHeight="1">
      <c r="A35" s="75" t="s">
        <v>180</v>
      </c>
      <c r="B35" s="76" t="s">
        <v>196</v>
      </c>
      <c r="C35" s="15">
        <f>CENTRALA!C15+'Razem OW'!C15</f>
        <v>0</v>
      </c>
      <c r="D35" s="15">
        <f>CENTRALA!D15+'Razem OW'!D15</f>
        <v>0</v>
      </c>
      <c r="E35" s="15" t="str">
        <f t="shared" si="0"/>
        <v>-</v>
      </c>
      <c r="F35" s="98" t="str">
        <f t="shared" si="1"/>
        <v>-</v>
      </c>
      <c r="H35" s="104"/>
    </row>
    <row r="36" spans="1:8" ht="30" customHeight="1">
      <c r="A36" s="75" t="s">
        <v>3</v>
      </c>
      <c r="B36" s="77" t="s">
        <v>227</v>
      </c>
      <c r="C36" s="15">
        <f>CENTRALA!C16+'Razem OW'!C16</f>
        <v>24988060</v>
      </c>
      <c r="D36" s="15">
        <f>CENTRALA!D16+'Razem OW'!D16</f>
        <v>25237829</v>
      </c>
      <c r="E36" s="15">
        <f t="shared" si="0"/>
        <v>249769</v>
      </c>
      <c r="F36" s="98">
        <f t="shared" si="1"/>
        <v>1.01</v>
      </c>
      <c r="H36" s="104"/>
    </row>
    <row r="37" spans="1:8" ht="33" customHeight="1">
      <c r="A37" s="75" t="s">
        <v>70</v>
      </c>
      <c r="B37" s="76" t="s">
        <v>87</v>
      </c>
      <c r="C37" s="15">
        <f>CENTRALA!C17+'Razem OW'!C17</f>
        <v>0</v>
      </c>
      <c r="D37" s="15">
        <f>CENTRALA!D17+'Razem OW'!D17</f>
        <v>0</v>
      </c>
      <c r="E37" s="15" t="str">
        <f t="shared" si="0"/>
        <v>-</v>
      </c>
      <c r="F37" s="98" t="str">
        <f t="shared" si="1"/>
        <v>-</v>
      </c>
      <c r="H37" s="104"/>
    </row>
    <row r="38" spans="1:8" ht="30" customHeight="1">
      <c r="A38" s="75" t="s">
        <v>90</v>
      </c>
      <c r="B38" s="76" t="s">
        <v>196</v>
      </c>
      <c r="C38" s="15">
        <f>CENTRALA!C18+'Razem OW'!C18</f>
        <v>0</v>
      </c>
      <c r="D38" s="15">
        <f>CENTRALA!D18+'Razem OW'!D18</f>
        <v>0</v>
      </c>
      <c r="E38" s="15" t="str">
        <f t="shared" si="0"/>
        <v>-</v>
      </c>
      <c r="F38" s="98" t="str">
        <f t="shared" si="1"/>
        <v>-</v>
      </c>
      <c r="H38" s="104"/>
    </row>
    <row r="39" spans="1:8" ht="30" customHeight="1">
      <c r="A39" s="75" t="s">
        <v>181</v>
      </c>
      <c r="B39" s="76" t="s">
        <v>91</v>
      </c>
      <c r="C39" s="15">
        <f>CENTRALA!C19+'Razem OW'!C19</f>
        <v>1276211</v>
      </c>
      <c r="D39" s="15">
        <f>CENTRALA!D19+'Razem OW'!D19</f>
        <v>1303623</v>
      </c>
      <c r="E39" s="15">
        <f t="shared" si="0"/>
        <v>27412</v>
      </c>
      <c r="F39" s="98">
        <f t="shared" si="1"/>
        <v>1.0215</v>
      </c>
      <c r="H39" s="104"/>
    </row>
    <row r="40" spans="1:8" ht="30" customHeight="1">
      <c r="A40" s="75" t="s">
        <v>4</v>
      </c>
      <c r="B40" s="77" t="s">
        <v>71</v>
      </c>
      <c r="C40" s="15">
        <f>CENTRALA!C20+'Razem OW'!C20</f>
        <v>2001140</v>
      </c>
      <c r="D40" s="15">
        <f>CENTRALA!D20+'Razem OW'!D20</f>
        <v>2002140</v>
      </c>
      <c r="E40" s="15">
        <f t="shared" si="0"/>
        <v>1000</v>
      </c>
      <c r="F40" s="98">
        <f t="shared" si="1"/>
        <v>1.0005</v>
      </c>
      <c r="H40" s="104"/>
    </row>
    <row r="41" spans="1:8" ht="33" customHeight="1">
      <c r="A41" s="75" t="s">
        <v>72</v>
      </c>
      <c r="B41" s="76" t="s">
        <v>87</v>
      </c>
      <c r="C41" s="15">
        <f>CENTRALA!C21+'Razem OW'!C21</f>
        <v>0</v>
      </c>
      <c r="D41" s="15">
        <f>CENTRALA!D21+'Razem OW'!D21</f>
        <v>0</v>
      </c>
      <c r="E41" s="15" t="str">
        <f t="shared" si="0"/>
        <v>-</v>
      </c>
      <c r="F41" s="98" t="str">
        <f t="shared" si="1"/>
        <v>-</v>
      </c>
      <c r="H41" s="104"/>
    </row>
    <row r="42" spans="1:8" ht="33" customHeight="1">
      <c r="A42" s="75" t="s">
        <v>182</v>
      </c>
      <c r="B42" s="76" t="s">
        <v>196</v>
      </c>
      <c r="C42" s="15">
        <f>CENTRALA!C22+'Razem OW'!C22</f>
        <v>0</v>
      </c>
      <c r="D42" s="15">
        <f>CENTRALA!D22+'Razem OW'!D22</f>
        <v>0</v>
      </c>
      <c r="E42" s="15" t="str">
        <f t="shared" si="0"/>
        <v>-</v>
      </c>
      <c r="F42" s="98" t="str">
        <f t="shared" si="1"/>
        <v>-</v>
      </c>
      <c r="H42" s="104"/>
    </row>
    <row r="43" spans="1:8" ht="30" customHeight="1">
      <c r="A43" s="75" t="s">
        <v>5</v>
      </c>
      <c r="B43" s="77" t="s">
        <v>73</v>
      </c>
      <c r="C43" s="15">
        <f>CENTRALA!C23+'Razem OW'!C23</f>
        <v>1792387</v>
      </c>
      <c r="D43" s="15">
        <f>CENTRALA!D23+'Razem OW'!D23</f>
        <v>1793187</v>
      </c>
      <c r="E43" s="15">
        <f t="shared" si="0"/>
        <v>800</v>
      </c>
      <c r="F43" s="98">
        <f t="shared" si="1"/>
        <v>1.0004</v>
      </c>
      <c r="H43" s="104"/>
    </row>
    <row r="44" spans="1:8" ht="33" customHeight="1">
      <c r="A44" s="75" t="s">
        <v>74</v>
      </c>
      <c r="B44" s="76" t="s">
        <v>87</v>
      </c>
      <c r="C44" s="15">
        <f>CENTRALA!C24+'Razem OW'!C24</f>
        <v>0</v>
      </c>
      <c r="D44" s="15">
        <f>CENTRALA!D24+'Razem OW'!D24</f>
        <v>0</v>
      </c>
      <c r="E44" s="15" t="str">
        <f t="shared" si="0"/>
        <v>-</v>
      </c>
      <c r="F44" s="98" t="str">
        <f t="shared" si="1"/>
        <v>-</v>
      </c>
      <c r="H44" s="104"/>
    </row>
    <row r="45" spans="1:8" ht="33" customHeight="1">
      <c r="A45" s="75" t="s">
        <v>183</v>
      </c>
      <c r="B45" s="76" t="s">
        <v>196</v>
      </c>
      <c r="C45" s="15">
        <f>CENTRALA!C25+'Razem OW'!C25</f>
        <v>0</v>
      </c>
      <c r="D45" s="15">
        <f>CENTRALA!D25+'Razem OW'!D25</f>
        <v>0</v>
      </c>
      <c r="E45" s="15" t="str">
        <f t="shared" si="0"/>
        <v>-</v>
      </c>
      <c r="F45" s="98" t="str">
        <f t="shared" si="1"/>
        <v>-</v>
      </c>
      <c r="H45" s="104"/>
    </row>
    <row r="46" spans="1:8" ht="30" customHeight="1">
      <c r="A46" s="75" t="s">
        <v>6</v>
      </c>
      <c r="B46" s="77" t="s">
        <v>75</v>
      </c>
      <c r="C46" s="15">
        <f>CENTRALA!C26+'Razem OW'!C26</f>
        <v>1080302</v>
      </c>
      <c r="D46" s="15">
        <f>CENTRALA!D26+'Razem OW'!D26</f>
        <v>1089285</v>
      </c>
      <c r="E46" s="15">
        <f t="shared" si="0"/>
        <v>8983</v>
      </c>
      <c r="F46" s="98">
        <f t="shared" si="1"/>
        <v>1.0083</v>
      </c>
      <c r="H46" s="104"/>
    </row>
    <row r="47" spans="1:8" ht="33" customHeight="1">
      <c r="A47" s="75" t="s">
        <v>76</v>
      </c>
      <c r="B47" s="76" t="s">
        <v>87</v>
      </c>
      <c r="C47" s="15">
        <f>CENTRALA!C27+'Razem OW'!C27</f>
        <v>0</v>
      </c>
      <c r="D47" s="15">
        <f>CENTRALA!D27+'Razem OW'!D27</f>
        <v>0</v>
      </c>
      <c r="E47" s="15" t="str">
        <f t="shared" si="0"/>
        <v>-</v>
      </c>
      <c r="F47" s="98" t="str">
        <f t="shared" si="1"/>
        <v>-</v>
      </c>
      <c r="H47" s="104"/>
    </row>
    <row r="48" spans="1:8" ht="33" customHeight="1">
      <c r="A48" s="75" t="s">
        <v>184</v>
      </c>
      <c r="B48" s="76" t="s">
        <v>196</v>
      </c>
      <c r="C48" s="15">
        <f>CENTRALA!C28+'Razem OW'!C28</f>
        <v>0</v>
      </c>
      <c r="D48" s="15">
        <f>CENTRALA!D28+'Razem OW'!D28</f>
        <v>0</v>
      </c>
      <c r="E48" s="15" t="str">
        <f t="shared" si="0"/>
        <v>-</v>
      </c>
      <c r="F48" s="98" t="str">
        <f t="shared" si="1"/>
        <v>-</v>
      </c>
      <c r="H48" s="104"/>
    </row>
    <row r="49" spans="1:8" ht="30" customHeight="1">
      <c r="A49" s="75" t="s">
        <v>7</v>
      </c>
      <c r="B49" s="77" t="s">
        <v>77</v>
      </c>
      <c r="C49" s="15">
        <f>CENTRALA!C29+'Razem OW'!C29</f>
        <v>1985022</v>
      </c>
      <c r="D49" s="15">
        <f>CENTRALA!D29+'Razem OW'!D29</f>
        <v>1985022</v>
      </c>
      <c r="E49" s="15" t="str">
        <f t="shared" si="0"/>
        <v>-</v>
      </c>
      <c r="F49" s="98">
        <f t="shared" si="1"/>
        <v>1</v>
      </c>
      <c r="H49" s="104"/>
    </row>
    <row r="50" spans="1:8" ht="33" customHeight="1">
      <c r="A50" s="75" t="s">
        <v>78</v>
      </c>
      <c r="B50" s="76" t="s">
        <v>87</v>
      </c>
      <c r="C50" s="15">
        <f>CENTRALA!C30+'Razem OW'!C30</f>
        <v>0</v>
      </c>
      <c r="D50" s="15">
        <f>CENTRALA!D30+'Razem OW'!D30</f>
        <v>0</v>
      </c>
      <c r="E50" s="15" t="str">
        <f t="shared" si="0"/>
        <v>-</v>
      </c>
      <c r="F50" s="98" t="str">
        <f t="shared" si="1"/>
        <v>-</v>
      </c>
      <c r="H50" s="104"/>
    </row>
    <row r="51" spans="1:8" ht="33" customHeight="1">
      <c r="A51" s="75" t="s">
        <v>185</v>
      </c>
      <c r="B51" s="76" t="s">
        <v>196</v>
      </c>
      <c r="C51" s="15">
        <f>CENTRALA!C31+'Razem OW'!C31</f>
        <v>0</v>
      </c>
      <c r="D51" s="15">
        <f>CENTRALA!D31+'Razem OW'!D31</f>
        <v>0</v>
      </c>
      <c r="E51" s="15" t="str">
        <f t="shared" si="0"/>
        <v>-</v>
      </c>
      <c r="F51" s="98" t="str">
        <f t="shared" si="1"/>
        <v>-</v>
      </c>
      <c r="H51" s="104"/>
    </row>
    <row r="52" spans="1:8" ht="30" customHeight="1">
      <c r="A52" s="75" t="s">
        <v>8</v>
      </c>
      <c r="B52" s="77" t="s">
        <v>79</v>
      </c>
      <c r="C52" s="15">
        <f>CENTRALA!C32+'Razem OW'!C32</f>
        <v>736080</v>
      </c>
      <c r="D52" s="15">
        <f>CENTRALA!D32+'Razem OW'!D32</f>
        <v>736080</v>
      </c>
      <c r="E52" s="15" t="str">
        <f t="shared" si="0"/>
        <v>-</v>
      </c>
      <c r="F52" s="98">
        <f t="shared" si="1"/>
        <v>1</v>
      </c>
      <c r="H52" s="104"/>
    </row>
    <row r="53" spans="1:8" ht="33" customHeight="1">
      <c r="A53" s="75" t="s">
        <v>80</v>
      </c>
      <c r="B53" s="76" t="s">
        <v>87</v>
      </c>
      <c r="C53" s="15">
        <f>CENTRALA!C33+'Razem OW'!C33</f>
        <v>0</v>
      </c>
      <c r="D53" s="15">
        <f>CENTRALA!D33+'Razem OW'!D33</f>
        <v>0</v>
      </c>
      <c r="E53" s="15" t="str">
        <f t="shared" si="0"/>
        <v>-</v>
      </c>
      <c r="F53" s="98" t="str">
        <f t="shared" si="1"/>
        <v>-</v>
      </c>
      <c r="H53" s="104"/>
    </row>
    <row r="54" spans="1:8" ht="33" customHeight="1">
      <c r="A54" s="75" t="s">
        <v>186</v>
      </c>
      <c r="B54" s="76" t="s">
        <v>196</v>
      </c>
      <c r="C54" s="15">
        <f>CENTRALA!C34+'Razem OW'!C34</f>
        <v>0</v>
      </c>
      <c r="D54" s="15">
        <f>CENTRALA!D34+'Razem OW'!D34</f>
        <v>0</v>
      </c>
      <c r="E54" s="15" t="str">
        <f t="shared" si="0"/>
        <v>-</v>
      </c>
      <c r="F54" s="98" t="str">
        <f t="shared" si="1"/>
        <v>-</v>
      </c>
      <c r="H54" s="104"/>
    </row>
    <row r="55" spans="1:8" ht="30" customHeight="1">
      <c r="A55" s="75" t="s">
        <v>9</v>
      </c>
      <c r="B55" s="77" t="s">
        <v>81</v>
      </c>
      <c r="C55" s="15">
        <f>CENTRALA!C35+'Razem OW'!C35</f>
        <v>39548</v>
      </c>
      <c r="D55" s="15">
        <f>CENTRALA!D35+'Razem OW'!D35</f>
        <v>39698</v>
      </c>
      <c r="E55" s="15">
        <f t="shared" si="0"/>
        <v>150</v>
      </c>
      <c r="F55" s="98">
        <f t="shared" si="1"/>
        <v>1.0038</v>
      </c>
      <c r="H55" s="104"/>
    </row>
    <row r="56" spans="1:8" ht="33" customHeight="1">
      <c r="A56" s="75" t="s">
        <v>82</v>
      </c>
      <c r="B56" s="76" t="s">
        <v>87</v>
      </c>
      <c r="C56" s="15">
        <f>CENTRALA!C36+'Razem OW'!C36</f>
        <v>0</v>
      </c>
      <c r="D56" s="15">
        <f>CENTRALA!D36+'Razem OW'!D36</f>
        <v>0</v>
      </c>
      <c r="E56" s="15" t="str">
        <f t="shared" si="0"/>
        <v>-</v>
      </c>
      <c r="F56" s="98" t="str">
        <f t="shared" si="1"/>
        <v>-</v>
      </c>
      <c r="H56" s="104"/>
    </row>
    <row r="57" spans="1:8" ht="33" customHeight="1">
      <c r="A57" s="75" t="s">
        <v>187</v>
      </c>
      <c r="B57" s="76" t="s">
        <v>196</v>
      </c>
      <c r="C57" s="15">
        <f>CENTRALA!C37+'Razem OW'!C37</f>
        <v>0</v>
      </c>
      <c r="D57" s="15">
        <f>CENTRALA!D37+'Razem OW'!D37</f>
        <v>0</v>
      </c>
      <c r="E57" s="15" t="str">
        <f t="shared" si="0"/>
        <v>-</v>
      </c>
      <c r="F57" s="98" t="str">
        <f t="shared" si="1"/>
        <v>-</v>
      </c>
      <c r="H57" s="104"/>
    </row>
    <row r="58" spans="1:8" ht="30" customHeight="1">
      <c r="A58" s="75" t="s">
        <v>10</v>
      </c>
      <c r="B58" s="77" t="s">
        <v>86</v>
      </c>
      <c r="C58" s="15">
        <f>CENTRALA!C38+'Razem OW'!C38</f>
        <v>136365</v>
      </c>
      <c r="D58" s="15">
        <f>CENTRALA!D38+'Razem OW'!D38</f>
        <v>136365</v>
      </c>
      <c r="E58" s="15" t="str">
        <f t="shared" si="0"/>
        <v>-</v>
      </c>
      <c r="F58" s="98">
        <f t="shared" si="1"/>
        <v>1</v>
      </c>
      <c r="H58" s="104"/>
    </row>
    <row r="59" spans="1:8" ht="33" customHeight="1">
      <c r="A59" s="75" t="s">
        <v>83</v>
      </c>
      <c r="B59" s="76" t="s">
        <v>87</v>
      </c>
      <c r="C59" s="15">
        <f>CENTRALA!C39+'Razem OW'!C39</f>
        <v>0</v>
      </c>
      <c r="D59" s="15">
        <f>CENTRALA!D39+'Razem OW'!D39</f>
        <v>0</v>
      </c>
      <c r="E59" s="15" t="str">
        <f t="shared" si="0"/>
        <v>-</v>
      </c>
      <c r="F59" s="98" t="str">
        <f t="shared" si="1"/>
        <v>-</v>
      </c>
      <c r="H59" s="104"/>
    </row>
    <row r="60" spans="1:8" ht="33" customHeight="1">
      <c r="A60" s="75" t="s">
        <v>188</v>
      </c>
      <c r="B60" s="76" t="s">
        <v>196</v>
      </c>
      <c r="C60" s="15">
        <f>CENTRALA!C40+'Razem OW'!C40</f>
        <v>0</v>
      </c>
      <c r="D60" s="15">
        <f>CENTRALA!D40+'Razem OW'!D40</f>
        <v>0</v>
      </c>
      <c r="E60" s="15" t="str">
        <f t="shared" si="0"/>
        <v>-</v>
      </c>
      <c r="F60" s="98" t="str">
        <f t="shared" si="1"/>
        <v>-</v>
      </c>
      <c r="H60" s="104"/>
    </row>
    <row r="61" spans="1:8" ht="30" customHeight="1">
      <c r="A61" s="75" t="s">
        <v>11</v>
      </c>
      <c r="B61" s="77" t="s">
        <v>84</v>
      </c>
      <c r="C61" s="15">
        <f>CENTRALA!C41+'Razem OW'!C41</f>
        <v>1298835</v>
      </c>
      <c r="D61" s="15">
        <f>CENTRALA!D41+'Razem OW'!D41</f>
        <v>1312035</v>
      </c>
      <c r="E61" s="15">
        <f t="shared" si="0"/>
        <v>13200</v>
      </c>
      <c r="F61" s="98">
        <f t="shared" si="1"/>
        <v>1.0102</v>
      </c>
      <c r="H61" s="104"/>
    </row>
    <row r="62" spans="1:8" ht="33" customHeight="1">
      <c r="A62" s="75" t="s">
        <v>85</v>
      </c>
      <c r="B62" s="76" t="s">
        <v>87</v>
      </c>
      <c r="C62" s="15">
        <f>CENTRALA!C42+'Razem OW'!C42</f>
        <v>0</v>
      </c>
      <c r="D62" s="15">
        <f>CENTRALA!D42+'Razem OW'!D42</f>
        <v>0</v>
      </c>
      <c r="E62" s="15" t="str">
        <f t="shared" si="0"/>
        <v>-</v>
      </c>
      <c r="F62" s="98" t="str">
        <f t="shared" si="1"/>
        <v>-</v>
      </c>
      <c r="H62" s="104"/>
    </row>
    <row r="63" spans="1:8" ht="33" customHeight="1">
      <c r="A63" s="75" t="s">
        <v>189</v>
      </c>
      <c r="B63" s="76" t="s">
        <v>196</v>
      </c>
      <c r="C63" s="15">
        <f>CENTRALA!C43+'Razem OW'!C43</f>
        <v>0</v>
      </c>
      <c r="D63" s="15">
        <f>CENTRALA!D43+'Razem OW'!D43</f>
        <v>0</v>
      </c>
      <c r="E63" s="15" t="str">
        <f t="shared" si="0"/>
        <v>-</v>
      </c>
      <c r="F63" s="98" t="str">
        <f t="shared" si="1"/>
        <v>-</v>
      </c>
      <c r="H63" s="104"/>
    </row>
    <row r="64" spans="1:8" ht="30" customHeight="1">
      <c r="A64" s="75" t="s">
        <v>12</v>
      </c>
      <c r="B64" s="77" t="s">
        <v>13</v>
      </c>
      <c r="C64" s="15">
        <f>CENTRALA!C44+'Razem OW'!C44</f>
        <v>583832</v>
      </c>
      <c r="D64" s="15">
        <f>CENTRALA!D44+'Razem OW'!D44</f>
        <v>584832</v>
      </c>
      <c r="E64" s="15">
        <f t="shared" si="0"/>
        <v>1000</v>
      </c>
      <c r="F64" s="98">
        <f t="shared" si="1"/>
        <v>1.0017</v>
      </c>
      <c r="H64" s="104"/>
    </row>
    <row r="65" spans="1:8" ht="30" customHeight="1">
      <c r="A65" s="75" t="s">
        <v>190</v>
      </c>
      <c r="B65" s="76" t="s">
        <v>196</v>
      </c>
      <c r="C65" s="15">
        <f>CENTRALA!C45+'Razem OW'!C45</f>
        <v>0</v>
      </c>
      <c r="D65" s="15">
        <f>CENTRALA!D45+'Razem OW'!D45</f>
        <v>0</v>
      </c>
      <c r="E65" s="15" t="str">
        <f t="shared" si="0"/>
        <v>-</v>
      </c>
      <c r="F65" s="98" t="str">
        <f t="shared" si="1"/>
        <v>-</v>
      </c>
      <c r="H65" s="104"/>
    </row>
    <row r="66" spans="1:8" ht="30" customHeight="1">
      <c r="A66" s="75" t="s">
        <v>14</v>
      </c>
      <c r="B66" s="77" t="s">
        <v>15</v>
      </c>
      <c r="C66" s="15">
        <f>CENTRALA!C46+'Razem OW'!C46</f>
        <v>7317589</v>
      </c>
      <c r="D66" s="15">
        <f>CENTRALA!D46+'Razem OW'!D46</f>
        <v>7433277</v>
      </c>
      <c r="E66" s="15">
        <f t="shared" si="0"/>
        <v>115688</v>
      </c>
      <c r="F66" s="98">
        <f t="shared" si="1"/>
        <v>1.0158</v>
      </c>
      <c r="H66" s="104"/>
    </row>
    <row r="67" spans="1:8" ht="30" customHeight="1">
      <c r="A67" s="75" t="s">
        <v>92</v>
      </c>
      <c r="B67" s="76" t="s">
        <v>93</v>
      </c>
      <c r="C67" s="15">
        <f>CENTRALA!C47+'Razem OW'!C47</f>
        <v>23557</v>
      </c>
      <c r="D67" s="15">
        <f>CENTRALA!D47+'Razem OW'!D47</f>
        <v>23557</v>
      </c>
      <c r="E67" s="15" t="str">
        <f t="shared" si="0"/>
        <v>-</v>
      </c>
      <c r="F67" s="98">
        <f t="shared" si="1"/>
        <v>1</v>
      </c>
      <c r="H67" s="104"/>
    </row>
    <row r="68" spans="1:8" ht="30" customHeight="1">
      <c r="A68" s="75" t="s">
        <v>191</v>
      </c>
      <c r="B68" s="76" t="s">
        <v>196</v>
      </c>
      <c r="C68" s="15">
        <f>CENTRALA!C48+'Razem OW'!C48</f>
        <v>0</v>
      </c>
      <c r="D68" s="15">
        <f>CENTRALA!D48+'Razem OW'!D48</f>
        <v>0</v>
      </c>
      <c r="E68" s="15" t="str">
        <f t="shared" si="0"/>
        <v>-</v>
      </c>
      <c r="F68" s="98" t="str">
        <f t="shared" si="1"/>
        <v>-</v>
      </c>
      <c r="H68" s="104"/>
    </row>
    <row r="69" spans="1:8" ht="36" customHeight="1">
      <c r="A69" s="75" t="s">
        <v>16</v>
      </c>
      <c r="B69" s="77" t="s">
        <v>197</v>
      </c>
      <c r="C69" s="15">
        <f>CENTRALA!C49+'Razem OW'!C49</f>
        <v>416230</v>
      </c>
      <c r="D69" s="15">
        <f>CENTRALA!D49+'Razem OW'!D49</f>
        <v>416230</v>
      </c>
      <c r="E69" s="15" t="str">
        <f t="shared" si="0"/>
        <v>-</v>
      </c>
      <c r="F69" s="98">
        <f t="shared" si="1"/>
        <v>1</v>
      </c>
      <c r="H69" s="104"/>
    </row>
    <row r="70" spans="1:8" ht="30" customHeight="1">
      <c r="A70" s="75" t="s">
        <v>17</v>
      </c>
      <c r="B70" s="77" t="s">
        <v>61</v>
      </c>
      <c r="C70" s="15">
        <f>CENTRALA!C50+'Razem OW'!C50</f>
        <v>12569</v>
      </c>
      <c r="D70" s="15">
        <f>CENTRALA!D50+'Razem OW'!D50</f>
        <v>12569</v>
      </c>
      <c r="E70" s="15" t="str">
        <f t="shared" si="0"/>
        <v>-</v>
      </c>
      <c r="F70" s="98">
        <f t="shared" si="1"/>
        <v>1</v>
      </c>
      <c r="H70" s="104"/>
    </row>
    <row r="71" spans="1:8" ht="30" customHeight="1">
      <c r="A71" s="75" t="s">
        <v>192</v>
      </c>
      <c r="B71" s="77" t="s">
        <v>198</v>
      </c>
      <c r="C71" s="15">
        <f>CENTRALA!C51+'Razem OW'!C51</f>
        <v>579200</v>
      </c>
      <c r="D71" s="15">
        <f>CENTRALA!D51+'Razem OW'!D51</f>
        <v>0</v>
      </c>
      <c r="E71" s="15">
        <f t="shared" si="0"/>
        <v>-579200</v>
      </c>
      <c r="F71" s="98">
        <f t="shared" si="1"/>
        <v>0</v>
      </c>
      <c r="H71" s="104"/>
    </row>
    <row r="72" spans="1:8" ht="30" customHeight="1">
      <c r="A72" s="75" t="s">
        <v>193</v>
      </c>
      <c r="B72" s="77" t="s">
        <v>199</v>
      </c>
      <c r="C72" s="15">
        <f>CENTRALA!C52+'Razem OW'!C52</f>
        <v>78401</v>
      </c>
      <c r="D72" s="15">
        <f>CENTRALA!D52+'Razem OW'!D52</f>
        <v>78401</v>
      </c>
      <c r="E72" s="15" t="str">
        <f aca="true" t="shared" si="2" ref="E72:E120">IF(C72=D72,"-",D72-C72)</f>
        <v>-</v>
      </c>
      <c r="F72" s="98">
        <f aca="true" t="shared" si="3" ref="F72:F120">IF(C72=0,"-",D72/C72)</f>
        <v>1</v>
      </c>
      <c r="H72" s="104"/>
    </row>
    <row r="73" spans="1:8" ht="30" customHeight="1">
      <c r="A73" s="75" t="s">
        <v>194</v>
      </c>
      <c r="B73" s="77" t="s">
        <v>200</v>
      </c>
      <c r="C73" s="15">
        <f>CENTRALA!C53+'Razem OW'!C53</f>
        <v>65331</v>
      </c>
      <c r="D73" s="15">
        <f>CENTRALA!D53+'Razem OW'!D53</f>
        <v>65331</v>
      </c>
      <c r="E73" s="15" t="str">
        <f t="shared" si="2"/>
        <v>-</v>
      </c>
      <c r="F73" s="98">
        <f t="shared" si="3"/>
        <v>1</v>
      </c>
      <c r="H73" s="104"/>
    </row>
    <row r="74" spans="1:8" s="14" customFormat="1" ht="36" customHeight="1">
      <c r="A74" s="44" t="s">
        <v>95</v>
      </c>
      <c r="B74" s="78" t="s">
        <v>146</v>
      </c>
      <c r="C74" s="29">
        <f>CENTRALA!C54+'Razem OW'!C54</f>
        <v>629</v>
      </c>
      <c r="D74" s="29">
        <f>CENTRALA!D54+'Razem OW'!D54</f>
        <v>629</v>
      </c>
      <c r="E74" s="29" t="str">
        <f t="shared" si="2"/>
        <v>-</v>
      </c>
      <c r="F74" s="100">
        <f t="shared" si="3"/>
        <v>1</v>
      </c>
      <c r="G74" s="136"/>
      <c r="H74" s="104"/>
    </row>
    <row r="75" spans="1:8" s="14" customFormat="1" ht="36" customHeight="1">
      <c r="A75" s="44" t="s">
        <v>94</v>
      </c>
      <c r="B75" s="78" t="s">
        <v>97</v>
      </c>
      <c r="C75" s="13">
        <f>CENTRALA!C55+'Razem OW'!C55</f>
        <v>1730500</v>
      </c>
      <c r="D75" s="13">
        <f>CENTRALA!D55+'Razem OW'!D55</f>
        <v>1730500</v>
      </c>
      <c r="E75" s="13" t="str">
        <f t="shared" si="2"/>
        <v>-</v>
      </c>
      <c r="F75" s="97">
        <f t="shared" si="3"/>
        <v>1</v>
      </c>
      <c r="G75" s="136"/>
      <c r="H75" s="104"/>
    </row>
    <row r="76" spans="1:8" s="14" customFormat="1" ht="36" customHeight="1">
      <c r="A76" s="66" t="s">
        <v>147</v>
      </c>
      <c r="B76" s="67" t="s">
        <v>214</v>
      </c>
      <c r="C76" s="13">
        <f>C19-C25</f>
        <v>861644</v>
      </c>
      <c r="D76" s="13">
        <f>D19-D25</f>
        <v>14170</v>
      </c>
      <c r="E76" s="13">
        <f t="shared" si="2"/>
        <v>-847474</v>
      </c>
      <c r="F76" s="97">
        <f t="shared" si="3"/>
        <v>0.0164</v>
      </c>
      <c r="G76" s="136"/>
      <c r="H76" s="104"/>
    </row>
    <row r="77" spans="1:8" s="14" customFormat="1" ht="36" customHeight="1">
      <c r="A77" s="66" t="s">
        <v>18</v>
      </c>
      <c r="B77" s="67" t="s">
        <v>213</v>
      </c>
      <c r="C77" s="13">
        <f>C78+C79+C80+C88+C89+C94+C95+C96+C97</f>
        <v>619962</v>
      </c>
      <c r="D77" s="13">
        <f>D78+D79+D80+D88+D89+D94+D95+D96+D97</f>
        <v>619962</v>
      </c>
      <c r="E77" s="13" t="str">
        <f t="shared" si="2"/>
        <v>-</v>
      </c>
      <c r="F77" s="97">
        <f t="shared" si="3"/>
        <v>1</v>
      </c>
      <c r="G77" s="136"/>
      <c r="H77" s="104"/>
    </row>
    <row r="78" spans="1:8" ht="30" customHeight="1">
      <c r="A78" s="68" t="s">
        <v>20</v>
      </c>
      <c r="B78" s="64" t="s">
        <v>21</v>
      </c>
      <c r="C78" s="15">
        <f>CENTRALA!C57+'Razem OW'!C57</f>
        <v>19760</v>
      </c>
      <c r="D78" s="15">
        <f>CENTRALA!D57+'Razem OW'!D57</f>
        <v>19760</v>
      </c>
      <c r="E78" s="15" t="str">
        <f t="shared" si="2"/>
        <v>-</v>
      </c>
      <c r="F78" s="98">
        <f t="shared" si="3"/>
        <v>1</v>
      </c>
      <c r="H78" s="104"/>
    </row>
    <row r="79" spans="1:8" ht="30" customHeight="1">
      <c r="A79" s="68" t="s">
        <v>22</v>
      </c>
      <c r="B79" s="64" t="s">
        <v>23</v>
      </c>
      <c r="C79" s="15">
        <f>CENTRALA!C58+'Razem OW'!C58</f>
        <v>116881</v>
      </c>
      <c r="D79" s="15">
        <f>CENTRALA!D58+'Razem OW'!D58</f>
        <v>116881</v>
      </c>
      <c r="E79" s="15" t="str">
        <f t="shared" si="2"/>
        <v>-</v>
      </c>
      <c r="F79" s="98">
        <f t="shared" si="3"/>
        <v>1</v>
      </c>
      <c r="H79" s="104"/>
    </row>
    <row r="80" spans="1:8" ht="30" customHeight="1">
      <c r="A80" s="68" t="s">
        <v>24</v>
      </c>
      <c r="B80" s="79" t="s">
        <v>38</v>
      </c>
      <c r="C80" s="15">
        <f>C81+C83+C84+C85+C86+C87</f>
        <v>3698</v>
      </c>
      <c r="D80" s="15">
        <f>D81+D83+D84+D85+D86+D87</f>
        <v>3698</v>
      </c>
      <c r="E80" s="15" t="str">
        <f t="shared" si="2"/>
        <v>-</v>
      </c>
      <c r="F80" s="98">
        <f t="shared" si="3"/>
        <v>1</v>
      </c>
      <c r="H80" s="104"/>
    </row>
    <row r="81" spans="1:8" s="17" customFormat="1" ht="30" customHeight="1">
      <c r="A81" s="80" t="s">
        <v>46</v>
      </c>
      <c r="B81" s="81" t="s">
        <v>39</v>
      </c>
      <c r="C81" s="15">
        <f>CENTRALA!C60+'Razem OW'!C60</f>
        <v>490</v>
      </c>
      <c r="D81" s="15">
        <f>CENTRALA!D60+'Razem OW'!D60</f>
        <v>490</v>
      </c>
      <c r="E81" s="15" t="str">
        <f t="shared" si="2"/>
        <v>-</v>
      </c>
      <c r="F81" s="98">
        <f t="shared" si="3"/>
        <v>1</v>
      </c>
      <c r="G81" s="137"/>
      <c r="H81" s="104"/>
    </row>
    <row r="82" spans="1:8" s="17" customFormat="1" ht="30" customHeight="1">
      <c r="A82" s="80" t="s">
        <v>47</v>
      </c>
      <c r="B82" s="82" t="s">
        <v>40</v>
      </c>
      <c r="C82" s="15">
        <f>CENTRALA!C61+'Razem OW'!C61</f>
        <v>458</v>
      </c>
      <c r="D82" s="15">
        <f>CENTRALA!D61+'Razem OW'!D61</f>
        <v>458</v>
      </c>
      <c r="E82" s="15" t="str">
        <f t="shared" si="2"/>
        <v>-</v>
      </c>
      <c r="F82" s="98">
        <f t="shared" si="3"/>
        <v>1</v>
      </c>
      <c r="G82" s="137"/>
      <c r="H82" s="104"/>
    </row>
    <row r="83" spans="1:8" s="17" customFormat="1" ht="30" customHeight="1">
      <c r="A83" s="80" t="s">
        <v>48</v>
      </c>
      <c r="B83" s="81" t="s">
        <v>41</v>
      </c>
      <c r="C83" s="15">
        <f>CENTRALA!C62+'Razem OW'!C62</f>
        <v>106</v>
      </c>
      <c r="D83" s="15">
        <f>CENTRALA!D62+'Razem OW'!D62</f>
        <v>106</v>
      </c>
      <c r="E83" s="15" t="str">
        <f t="shared" si="2"/>
        <v>-</v>
      </c>
      <c r="F83" s="98">
        <f t="shared" si="3"/>
        <v>1</v>
      </c>
      <c r="G83" s="137"/>
      <c r="H83" s="104"/>
    </row>
    <row r="84" spans="1:8" s="17" customFormat="1" ht="30" customHeight="1">
      <c r="A84" s="80" t="s">
        <v>49</v>
      </c>
      <c r="B84" s="81" t="s">
        <v>42</v>
      </c>
      <c r="C84" s="15">
        <f>CENTRALA!C63+'Razem OW'!C63</f>
        <v>22</v>
      </c>
      <c r="D84" s="15">
        <f>CENTRALA!D63+'Razem OW'!D63</f>
        <v>22</v>
      </c>
      <c r="E84" s="15" t="str">
        <f t="shared" si="2"/>
        <v>-</v>
      </c>
      <c r="F84" s="98">
        <f t="shared" si="3"/>
        <v>1</v>
      </c>
      <c r="G84" s="137"/>
      <c r="H84" s="104"/>
    </row>
    <row r="85" spans="1:8" s="17" customFormat="1" ht="30" customHeight="1">
      <c r="A85" s="80" t="s">
        <v>50</v>
      </c>
      <c r="B85" s="81" t="s">
        <v>43</v>
      </c>
      <c r="C85" s="15">
        <f>CENTRALA!C64+'Razem OW'!C64</f>
        <v>0</v>
      </c>
      <c r="D85" s="15">
        <f>CENTRALA!D64+'Razem OW'!D64</f>
        <v>0</v>
      </c>
      <c r="E85" s="15" t="str">
        <f t="shared" si="2"/>
        <v>-</v>
      </c>
      <c r="F85" s="98" t="str">
        <f t="shared" si="3"/>
        <v>-</v>
      </c>
      <c r="G85" s="137"/>
      <c r="H85" s="104"/>
    </row>
    <row r="86" spans="1:8" s="17" customFormat="1" ht="30" customHeight="1">
      <c r="A86" s="80" t="s">
        <v>51</v>
      </c>
      <c r="B86" s="81" t="s">
        <v>44</v>
      </c>
      <c r="C86" s="15">
        <f>CENTRALA!C65+'Razem OW'!C65</f>
        <v>2883</v>
      </c>
      <c r="D86" s="15">
        <f>CENTRALA!D65+'Razem OW'!D65</f>
        <v>2883</v>
      </c>
      <c r="E86" s="15" t="str">
        <f t="shared" si="2"/>
        <v>-</v>
      </c>
      <c r="F86" s="98">
        <f t="shared" si="3"/>
        <v>1</v>
      </c>
      <c r="G86" s="137"/>
      <c r="H86" s="104"/>
    </row>
    <row r="87" spans="1:8" s="18" customFormat="1" ht="30" customHeight="1">
      <c r="A87" s="80" t="s">
        <v>52</v>
      </c>
      <c r="B87" s="81" t="s">
        <v>45</v>
      </c>
      <c r="C87" s="15">
        <f>CENTRALA!C66+'Razem OW'!C66</f>
        <v>197</v>
      </c>
      <c r="D87" s="15">
        <f>CENTRALA!D66+'Razem OW'!D66</f>
        <v>197</v>
      </c>
      <c r="E87" s="15" t="str">
        <f t="shared" si="2"/>
        <v>-</v>
      </c>
      <c r="F87" s="98">
        <f t="shared" si="3"/>
        <v>1</v>
      </c>
      <c r="G87" s="138"/>
      <c r="H87" s="104"/>
    </row>
    <row r="88" spans="1:8" ht="30" customHeight="1">
      <c r="A88" s="43" t="s">
        <v>25</v>
      </c>
      <c r="B88" s="64" t="s">
        <v>26</v>
      </c>
      <c r="C88" s="15">
        <f>CENTRALA!C67+'Razem OW'!C67</f>
        <v>292383</v>
      </c>
      <c r="D88" s="15">
        <f>CENTRALA!D67+'Razem OW'!D67</f>
        <v>292383</v>
      </c>
      <c r="E88" s="15" t="str">
        <f t="shared" si="2"/>
        <v>-</v>
      </c>
      <c r="F88" s="98">
        <f t="shared" si="3"/>
        <v>1</v>
      </c>
      <c r="H88" s="104"/>
    </row>
    <row r="89" spans="1:8" ht="30" customHeight="1">
      <c r="A89" s="68" t="s">
        <v>27</v>
      </c>
      <c r="B89" s="73" t="s">
        <v>62</v>
      </c>
      <c r="C89" s="15">
        <f>SUM(C90:C93)</f>
        <v>59872</v>
      </c>
      <c r="D89" s="15">
        <f>SUM(D90:D93)</f>
        <v>59872</v>
      </c>
      <c r="E89" s="15" t="str">
        <f t="shared" si="2"/>
        <v>-</v>
      </c>
      <c r="F89" s="98">
        <f t="shared" si="3"/>
        <v>1</v>
      </c>
      <c r="H89" s="104"/>
    </row>
    <row r="90" spans="1:8" s="17" customFormat="1" ht="30" customHeight="1">
      <c r="A90" s="80" t="s">
        <v>57</v>
      </c>
      <c r="B90" s="81" t="s">
        <v>53</v>
      </c>
      <c r="C90" s="15">
        <f>CENTRALA!C69+'Razem OW'!C69</f>
        <v>44284</v>
      </c>
      <c r="D90" s="15">
        <f>CENTRALA!D69+'Razem OW'!D69</f>
        <v>44284</v>
      </c>
      <c r="E90" s="15" t="str">
        <f t="shared" si="2"/>
        <v>-</v>
      </c>
      <c r="F90" s="98">
        <f t="shared" si="3"/>
        <v>1</v>
      </c>
      <c r="G90" s="137"/>
      <c r="H90" s="104"/>
    </row>
    <row r="91" spans="1:8" s="17" customFormat="1" ht="30" customHeight="1">
      <c r="A91" s="80" t="s">
        <v>58</v>
      </c>
      <c r="B91" s="81" t="s">
        <v>54</v>
      </c>
      <c r="C91" s="15">
        <f>CENTRALA!C70+'Razem OW'!C70</f>
        <v>7162</v>
      </c>
      <c r="D91" s="15">
        <f>CENTRALA!D70+'Razem OW'!D70</f>
        <v>7162</v>
      </c>
      <c r="E91" s="15" t="str">
        <f t="shared" si="2"/>
        <v>-</v>
      </c>
      <c r="F91" s="98">
        <f t="shared" si="3"/>
        <v>1</v>
      </c>
      <c r="G91" s="137"/>
      <c r="H91" s="104"/>
    </row>
    <row r="92" spans="1:8" s="17" customFormat="1" ht="30" customHeight="1">
      <c r="A92" s="80" t="s">
        <v>59</v>
      </c>
      <c r="B92" s="81" t="s">
        <v>55</v>
      </c>
      <c r="C92" s="15">
        <f>CENTRALA!C71+'Razem OW'!C71</f>
        <v>0</v>
      </c>
      <c r="D92" s="15">
        <f>CENTRALA!D71+'Razem OW'!D71</f>
        <v>0</v>
      </c>
      <c r="E92" s="15" t="str">
        <f t="shared" si="2"/>
        <v>-</v>
      </c>
      <c r="F92" s="98" t="str">
        <f t="shared" si="3"/>
        <v>-</v>
      </c>
      <c r="G92" s="137"/>
      <c r="H92" s="104"/>
    </row>
    <row r="93" spans="1:8" s="17" customFormat="1" ht="30" customHeight="1">
      <c r="A93" s="80" t="s">
        <v>60</v>
      </c>
      <c r="B93" s="81" t="s">
        <v>56</v>
      </c>
      <c r="C93" s="15">
        <f>CENTRALA!C72+'Razem OW'!C72</f>
        <v>8426</v>
      </c>
      <c r="D93" s="15">
        <f>CENTRALA!D72+'Razem OW'!D72</f>
        <v>8426</v>
      </c>
      <c r="E93" s="15" t="str">
        <f t="shared" si="2"/>
        <v>-</v>
      </c>
      <c r="F93" s="98">
        <f t="shared" si="3"/>
        <v>1</v>
      </c>
      <c r="G93" s="137"/>
      <c r="H93" s="104"/>
    </row>
    <row r="94" spans="1:8" ht="30" customHeight="1">
      <c r="A94" s="68" t="s">
        <v>28</v>
      </c>
      <c r="B94" s="69" t="s">
        <v>29</v>
      </c>
      <c r="C94" s="15">
        <f>CENTRALA!C73+'Razem OW'!C73</f>
        <v>200</v>
      </c>
      <c r="D94" s="15">
        <f>CENTRALA!D73+'Razem OW'!D73</f>
        <v>200</v>
      </c>
      <c r="E94" s="15" t="str">
        <f t="shared" si="2"/>
        <v>-</v>
      </c>
      <c r="F94" s="98">
        <f t="shared" si="3"/>
        <v>1</v>
      </c>
      <c r="H94" s="104"/>
    </row>
    <row r="95" spans="1:8" ht="45" customHeight="1">
      <c r="A95" s="68" t="s">
        <v>30</v>
      </c>
      <c r="B95" s="69" t="s">
        <v>148</v>
      </c>
      <c r="C95" s="15">
        <f>CENTRALA!C74+'Razem OW'!C74</f>
        <v>117065</v>
      </c>
      <c r="D95" s="15">
        <f>CENTRALA!D74+'Razem OW'!D74</f>
        <v>117065</v>
      </c>
      <c r="E95" s="15" t="str">
        <f t="shared" si="2"/>
        <v>-</v>
      </c>
      <c r="F95" s="98">
        <f t="shared" si="3"/>
        <v>1</v>
      </c>
      <c r="H95" s="104"/>
    </row>
    <row r="96" spans="1:8" ht="45" customHeight="1">
      <c r="A96" s="68" t="s">
        <v>31</v>
      </c>
      <c r="B96" s="69" t="s">
        <v>32</v>
      </c>
      <c r="C96" s="15">
        <f>CENTRALA!C75+'Razem OW'!C75</f>
        <v>4364</v>
      </c>
      <c r="D96" s="15">
        <f>CENTRALA!D75+'Razem OW'!D75</f>
        <v>4364</v>
      </c>
      <c r="E96" s="15" t="str">
        <f t="shared" si="2"/>
        <v>-</v>
      </c>
      <c r="F96" s="98">
        <f t="shared" si="3"/>
        <v>1</v>
      </c>
      <c r="H96" s="104"/>
    </row>
    <row r="97" spans="1:8" ht="30" customHeight="1">
      <c r="A97" s="68" t="s">
        <v>33</v>
      </c>
      <c r="B97" s="69" t="s">
        <v>34</v>
      </c>
      <c r="C97" s="15">
        <f>CENTRALA!C76+'Razem OW'!C76</f>
        <v>5739</v>
      </c>
      <c r="D97" s="15">
        <f>CENTRALA!D76+'Razem OW'!D76</f>
        <v>5739</v>
      </c>
      <c r="E97" s="15" t="str">
        <f t="shared" si="2"/>
        <v>-</v>
      </c>
      <c r="F97" s="98">
        <f t="shared" si="3"/>
        <v>1</v>
      </c>
      <c r="H97" s="104"/>
    </row>
    <row r="98" spans="1:8" s="14" customFormat="1" ht="39.75" customHeight="1">
      <c r="A98" s="83" t="s">
        <v>149</v>
      </c>
      <c r="B98" s="84" t="s">
        <v>220</v>
      </c>
      <c r="C98" s="13">
        <f>SUM(C99:C101)</f>
        <v>4254</v>
      </c>
      <c r="D98" s="13">
        <f>SUM(D99:D101)</f>
        <v>851728</v>
      </c>
      <c r="E98" s="13">
        <f t="shared" si="2"/>
        <v>847474</v>
      </c>
      <c r="F98" s="97">
        <f t="shared" si="3"/>
        <v>200.2181</v>
      </c>
      <c r="G98" s="136"/>
      <c r="H98" s="104"/>
    </row>
    <row r="99" spans="1:8" ht="69.75" customHeight="1">
      <c r="A99" s="68" t="s">
        <v>150</v>
      </c>
      <c r="B99" s="69" t="s">
        <v>151</v>
      </c>
      <c r="C99" s="15">
        <v>0</v>
      </c>
      <c r="D99" s="15">
        <f>C99</f>
        <v>0</v>
      </c>
      <c r="E99" s="15" t="str">
        <f t="shared" si="2"/>
        <v>-</v>
      </c>
      <c r="F99" s="98" t="str">
        <f t="shared" si="3"/>
        <v>-</v>
      </c>
      <c r="H99" s="104"/>
    </row>
    <row r="100" spans="1:8" ht="45" customHeight="1">
      <c r="A100" s="68" t="s">
        <v>217</v>
      </c>
      <c r="B100" s="73" t="s">
        <v>219</v>
      </c>
      <c r="C100" s="15">
        <v>0</v>
      </c>
      <c r="D100" s="15">
        <f>C100</f>
        <v>0</v>
      </c>
      <c r="E100" s="15" t="str">
        <f t="shared" si="2"/>
        <v>-</v>
      </c>
      <c r="F100" s="98" t="str">
        <f t="shared" si="3"/>
        <v>-</v>
      </c>
      <c r="H100" s="104"/>
    </row>
    <row r="101" spans="1:8" ht="30" customHeight="1">
      <c r="A101" s="68" t="s">
        <v>218</v>
      </c>
      <c r="B101" s="73" t="s">
        <v>152</v>
      </c>
      <c r="C101" s="15">
        <v>4254</v>
      </c>
      <c r="D101" s="15">
        <f>C101+847474</f>
        <v>851728</v>
      </c>
      <c r="E101" s="15">
        <f t="shared" si="2"/>
        <v>847474</v>
      </c>
      <c r="F101" s="98">
        <f t="shared" si="3"/>
        <v>200.2181</v>
      </c>
      <c r="H101" s="104"/>
    </row>
    <row r="102" spans="1:8" s="14" customFormat="1" ht="39.75" customHeight="1">
      <c r="A102" s="83" t="s">
        <v>35</v>
      </c>
      <c r="B102" s="84" t="s">
        <v>212</v>
      </c>
      <c r="C102" s="13">
        <f>C103+C104+C105+C106+C107</f>
        <v>256500</v>
      </c>
      <c r="D102" s="13">
        <f>D103+D104+D105+D106+D107</f>
        <v>256500</v>
      </c>
      <c r="E102" s="13" t="str">
        <f t="shared" si="2"/>
        <v>-</v>
      </c>
      <c r="F102" s="97">
        <f t="shared" si="3"/>
        <v>1</v>
      </c>
      <c r="G102" s="136"/>
      <c r="H102" s="104"/>
    </row>
    <row r="103" spans="1:8" ht="47.25" customHeight="1">
      <c r="A103" s="68" t="s">
        <v>153</v>
      </c>
      <c r="B103" s="69" t="s">
        <v>203</v>
      </c>
      <c r="C103" s="15">
        <f>CENTRALA!C78+'Razem OW'!C78</f>
        <v>13254</v>
      </c>
      <c r="D103" s="15">
        <f>CENTRALA!D78+'Razem OW'!D78</f>
        <v>13264</v>
      </c>
      <c r="E103" s="15">
        <f t="shared" si="2"/>
        <v>10</v>
      </c>
      <c r="F103" s="98">
        <f t="shared" si="3"/>
        <v>1.0008</v>
      </c>
      <c r="H103" s="104"/>
    </row>
    <row r="104" spans="1:8" ht="33.75" customHeight="1">
      <c r="A104" s="68" t="s">
        <v>36</v>
      </c>
      <c r="B104" s="69" t="s">
        <v>65</v>
      </c>
      <c r="C104" s="15">
        <f>CENTRALA!C79+'Razem OW'!C79</f>
        <v>224461</v>
      </c>
      <c r="D104" s="15">
        <f>CENTRALA!D79+'Razem OW'!D79</f>
        <v>224451</v>
      </c>
      <c r="E104" s="15">
        <f t="shared" si="2"/>
        <v>-10</v>
      </c>
      <c r="F104" s="98">
        <f t="shared" si="3"/>
        <v>1</v>
      </c>
      <c r="H104" s="104"/>
    </row>
    <row r="105" spans="1:8" ht="30" customHeight="1">
      <c r="A105" s="68" t="s">
        <v>37</v>
      </c>
      <c r="B105" s="69" t="s">
        <v>204</v>
      </c>
      <c r="C105" s="15">
        <f>CENTRALA!C80+'Razem OW'!C80</f>
        <v>0</v>
      </c>
      <c r="D105" s="15">
        <f>CENTRALA!D80+'Razem OW'!D80</f>
        <v>0</v>
      </c>
      <c r="E105" s="15" t="str">
        <f t="shared" si="2"/>
        <v>-</v>
      </c>
      <c r="F105" s="98" t="str">
        <f t="shared" si="3"/>
        <v>-</v>
      </c>
      <c r="H105" s="104"/>
    </row>
    <row r="106" spans="1:8" ht="30" customHeight="1">
      <c r="A106" s="68" t="s">
        <v>154</v>
      </c>
      <c r="B106" s="69" t="s">
        <v>155</v>
      </c>
      <c r="C106" s="15">
        <v>0</v>
      </c>
      <c r="D106" s="15">
        <f>C106</f>
        <v>0</v>
      </c>
      <c r="E106" s="15" t="str">
        <f t="shared" si="2"/>
        <v>-</v>
      </c>
      <c r="F106" s="98" t="str">
        <f t="shared" si="3"/>
        <v>-</v>
      </c>
      <c r="H106" s="104"/>
    </row>
    <row r="107" spans="1:8" ht="30" customHeight="1">
      <c r="A107" s="68" t="s">
        <v>156</v>
      </c>
      <c r="B107" s="73" t="s">
        <v>157</v>
      </c>
      <c r="C107" s="15">
        <f>CENTRALA!C81+'Razem OW'!C81</f>
        <v>18785</v>
      </c>
      <c r="D107" s="15">
        <f>CENTRALA!D81+'Razem OW'!D81</f>
        <v>18785</v>
      </c>
      <c r="E107" s="15" t="str">
        <f t="shared" si="2"/>
        <v>-</v>
      </c>
      <c r="F107" s="98">
        <f t="shared" si="3"/>
        <v>1</v>
      </c>
      <c r="H107" s="104"/>
    </row>
    <row r="108" spans="1:8" s="14" customFormat="1" ht="39.75" customHeight="1">
      <c r="A108" s="83" t="s">
        <v>158</v>
      </c>
      <c r="B108" s="84" t="s">
        <v>211</v>
      </c>
      <c r="C108" s="13">
        <f>C109+C110</f>
        <v>40564</v>
      </c>
      <c r="D108" s="13">
        <f>D109+D110</f>
        <v>40564</v>
      </c>
      <c r="E108" s="13" t="str">
        <f t="shared" si="2"/>
        <v>-</v>
      </c>
      <c r="F108" s="97">
        <f t="shared" si="3"/>
        <v>1</v>
      </c>
      <c r="G108" s="136"/>
      <c r="H108" s="104"/>
    </row>
    <row r="109" spans="1:8" ht="30" customHeight="1">
      <c r="A109" s="68" t="s">
        <v>159</v>
      </c>
      <c r="B109" s="69" t="s">
        <v>160</v>
      </c>
      <c r="C109" s="15">
        <v>40564</v>
      </c>
      <c r="D109" s="15">
        <f>C109</f>
        <v>40564</v>
      </c>
      <c r="E109" s="15" t="str">
        <f t="shared" si="2"/>
        <v>-</v>
      </c>
      <c r="F109" s="98">
        <f t="shared" si="3"/>
        <v>1</v>
      </c>
      <c r="H109" s="104"/>
    </row>
    <row r="110" spans="1:8" ht="30" customHeight="1">
      <c r="A110" s="68" t="s">
        <v>161</v>
      </c>
      <c r="B110" s="73" t="s">
        <v>162</v>
      </c>
      <c r="C110" s="15">
        <v>0</v>
      </c>
      <c r="D110" s="15">
        <f>C110</f>
        <v>0</v>
      </c>
      <c r="E110" s="15" t="str">
        <f t="shared" si="2"/>
        <v>-</v>
      </c>
      <c r="F110" s="98" t="str">
        <f t="shared" si="3"/>
        <v>-</v>
      </c>
      <c r="H110" s="104"/>
    </row>
    <row r="111" spans="1:8" s="14" customFormat="1" ht="39.75" customHeight="1">
      <c r="A111" s="83" t="s">
        <v>163</v>
      </c>
      <c r="B111" s="84" t="s">
        <v>222</v>
      </c>
      <c r="C111" s="13">
        <v>30000</v>
      </c>
      <c r="D111" s="13">
        <f>C111</f>
        <v>30000</v>
      </c>
      <c r="E111" s="13" t="str">
        <f t="shared" si="2"/>
        <v>-</v>
      </c>
      <c r="F111" s="97">
        <f t="shared" si="3"/>
        <v>1</v>
      </c>
      <c r="G111" s="136"/>
      <c r="H111" s="104"/>
    </row>
    <row r="112" spans="1:8" s="14" customFormat="1" ht="64.5" customHeight="1">
      <c r="A112" s="83" t="s">
        <v>164</v>
      </c>
      <c r="B112" s="84" t="s">
        <v>177</v>
      </c>
      <c r="C112" s="13">
        <f>C76-C77+C98-C102+C108-C111</f>
        <v>0</v>
      </c>
      <c r="D112" s="13">
        <f>D76-D77+D98-D102+D108-D111</f>
        <v>0</v>
      </c>
      <c r="E112" s="13" t="str">
        <f t="shared" si="2"/>
        <v>-</v>
      </c>
      <c r="F112" s="97" t="str">
        <f t="shared" si="3"/>
        <v>-</v>
      </c>
      <c r="G112" s="136"/>
      <c r="H112" s="104"/>
    </row>
    <row r="113" spans="1:8" s="14" customFormat="1" ht="39.75" customHeight="1">
      <c r="A113" s="83" t="s">
        <v>165</v>
      </c>
      <c r="B113" s="84" t="s">
        <v>209</v>
      </c>
      <c r="C113" s="13">
        <f>C114-C115</f>
        <v>0</v>
      </c>
      <c r="D113" s="13">
        <f>D114-D115</f>
        <v>0</v>
      </c>
      <c r="E113" s="13" t="str">
        <f t="shared" si="2"/>
        <v>-</v>
      </c>
      <c r="F113" s="97" t="str">
        <f t="shared" si="3"/>
        <v>-</v>
      </c>
      <c r="G113" s="136"/>
      <c r="H113" s="104"/>
    </row>
    <row r="114" spans="1:8" ht="30" customHeight="1">
      <c r="A114" s="68" t="s">
        <v>166</v>
      </c>
      <c r="B114" s="69" t="s">
        <v>167</v>
      </c>
      <c r="C114" s="15">
        <v>0</v>
      </c>
      <c r="D114" s="15">
        <f>C114</f>
        <v>0</v>
      </c>
      <c r="E114" s="15" t="str">
        <f t="shared" si="2"/>
        <v>-</v>
      </c>
      <c r="F114" s="98" t="str">
        <f t="shared" si="3"/>
        <v>-</v>
      </c>
      <c r="H114" s="104"/>
    </row>
    <row r="115" spans="1:8" ht="30" customHeight="1">
      <c r="A115" s="68" t="s">
        <v>168</v>
      </c>
      <c r="B115" s="69" t="s">
        <v>169</v>
      </c>
      <c r="C115" s="15">
        <v>0</v>
      </c>
      <c r="D115" s="15">
        <f>C115</f>
        <v>0</v>
      </c>
      <c r="E115" s="15" t="str">
        <f t="shared" si="2"/>
        <v>-</v>
      </c>
      <c r="F115" s="98" t="str">
        <f t="shared" si="3"/>
        <v>-</v>
      </c>
      <c r="H115" s="104"/>
    </row>
    <row r="116" spans="1:8" s="19" customFormat="1" ht="39.75" customHeight="1">
      <c r="A116" s="83" t="s">
        <v>170</v>
      </c>
      <c r="B116" s="85" t="s">
        <v>210</v>
      </c>
      <c r="C116" s="87">
        <f>C112+C113</f>
        <v>0</v>
      </c>
      <c r="D116" s="87">
        <f>D112+D113</f>
        <v>0</v>
      </c>
      <c r="E116" s="87" t="str">
        <f t="shared" si="2"/>
        <v>-</v>
      </c>
      <c r="F116" s="101" t="str">
        <f t="shared" si="3"/>
        <v>-</v>
      </c>
      <c r="G116" s="139"/>
      <c r="H116" s="104"/>
    </row>
    <row r="117" spans="1:8" s="19" customFormat="1" ht="69" customHeight="1">
      <c r="A117" s="83" t="s">
        <v>171</v>
      </c>
      <c r="B117" s="85" t="s">
        <v>172</v>
      </c>
      <c r="C117" s="87">
        <v>0</v>
      </c>
      <c r="D117" s="87">
        <v>0</v>
      </c>
      <c r="E117" s="87" t="str">
        <f t="shared" si="2"/>
        <v>-</v>
      </c>
      <c r="F117" s="101" t="str">
        <f t="shared" si="3"/>
        <v>-</v>
      </c>
      <c r="G117" s="139"/>
      <c r="H117" s="104"/>
    </row>
    <row r="118" spans="1:8" s="19" customFormat="1" ht="39.75" customHeight="1">
      <c r="A118" s="83" t="s">
        <v>173</v>
      </c>
      <c r="B118" s="85" t="s">
        <v>225</v>
      </c>
      <c r="C118" s="87">
        <f>C116-C117</f>
        <v>0</v>
      </c>
      <c r="D118" s="87">
        <f>D116-D117</f>
        <v>0</v>
      </c>
      <c r="E118" s="87" t="str">
        <f t="shared" si="2"/>
        <v>-</v>
      </c>
      <c r="F118" s="101" t="str">
        <f t="shared" si="3"/>
        <v>-</v>
      </c>
      <c r="G118" s="139"/>
      <c r="H118" s="104"/>
    </row>
    <row r="119" spans="1:8" s="19" customFormat="1" ht="39.75" customHeight="1">
      <c r="A119" s="66" t="s">
        <v>223</v>
      </c>
      <c r="B119" s="86" t="s">
        <v>174</v>
      </c>
      <c r="C119" s="87">
        <f>C7+C13+C20+C21+C22+C23+C98+C108+C24</f>
        <v>56937463</v>
      </c>
      <c r="D119" s="87">
        <f>D7+D13+D20+D21+D22+D23+D98+D108+D24</f>
        <v>57205737</v>
      </c>
      <c r="E119" s="87">
        <f t="shared" si="2"/>
        <v>268274</v>
      </c>
      <c r="F119" s="101">
        <f t="shared" si="3"/>
        <v>1.0047</v>
      </c>
      <c r="G119" s="139"/>
      <c r="H119" s="104"/>
    </row>
    <row r="120" spans="1:8" s="19" customFormat="1" ht="39.75" customHeight="1">
      <c r="A120" s="83" t="s">
        <v>224</v>
      </c>
      <c r="B120" s="85" t="s">
        <v>175</v>
      </c>
      <c r="C120" s="87">
        <f>C10+C16+C26+C27+C74+C75+C77+C102+C111</f>
        <v>56937463</v>
      </c>
      <c r="D120" s="87">
        <f>D10+D16+D26+D27+D74+D75+D77+D102+D111</f>
        <v>57205737</v>
      </c>
      <c r="E120" s="87">
        <f t="shared" si="2"/>
        <v>268274</v>
      </c>
      <c r="F120" s="101">
        <f t="shared" si="3"/>
        <v>1.0047</v>
      </c>
      <c r="G120" s="139"/>
      <c r="H120" s="104"/>
    </row>
    <row r="121" spans="1:8" ht="30">
      <c r="A121" s="20"/>
      <c r="B121" s="21"/>
      <c r="C121" s="22"/>
      <c r="H121" s="104"/>
    </row>
    <row r="122" spans="1:3" ht="25.5">
      <c r="A122" s="24"/>
      <c r="B122" s="21"/>
      <c r="C122" s="25"/>
    </row>
    <row r="123" spans="1:3" ht="25.5">
      <c r="A123" s="20"/>
      <c r="B123" s="21"/>
      <c r="C123" s="25"/>
    </row>
    <row r="124" spans="1:3" ht="25.5">
      <c r="A124" s="20"/>
      <c r="B124" s="21"/>
      <c r="C124" s="25"/>
    </row>
    <row r="125" spans="1:3" ht="25.5">
      <c r="A125" s="20"/>
      <c r="B125" s="21"/>
      <c r="C125" s="26"/>
    </row>
    <row r="126" spans="1:3" ht="26.25">
      <c r="A126" s="20"/>
      <c r="B126" s="21"/>
      <c r="C126" s="27"/>
    </row>
    <row r="127" spans="1:3" ht="26.25">
      <c r="A127" s="20"/>
      <c r="B127" s="21"/>
      <c r="C127" s="23"/>
    </row>
    <row r="128" spans="1:3" ht="26.25">
      <c r="A128" s="20"/>
      <c r="B128" s="21"/>
      <c r="C128" s="23"/>
    </row>
    <row r="129" spans="1:3" ht="26.25">
      <c r="A129" s="20"/>
      <c r="B129" s="21"/>
      <c r="C129" s="23"/>
    </row>
    <row r="130" spans="1:3" ht="26.25">
      <c r="A130" s="20"/>
      <c r="B130" s="21"/>
      <c r="C130" s="23"/>
    </row>
    <row r="131" spans="1:3" ht="26.25">
      <c r="A131" s="20"/>
      <c r="B131" s="21"/>
      <c r="C131" s="23"/>
    </row>
    <row r="132" spans="1:3" ht="26.25">
      <c r="A132" s="20"/>
      <c r="B132" s="21"/>
      <c r="C132" s="23"/>
    </row>
    <row r="133" spans="1:3" ht="26.25">
      <c r="A133" s="20"/>
      <c r="B133" s="21"/>
      <c r="C133" s="23"/>
    </row>
    <row r="134" ht="26.25">
      <c r="C134" s="23"/>
    </row>
    <row r="135" ht="26.25">
      <c r="C135" s="23"/>
    </row>
    <row r="136" ht="26.25">
      <c r="C136" s="23"/>
    </row>
    <row r="137" ht="26.25">
      <c r="C137" s="23"/>
    </row>
    <row r="138" ht="26.25">
      <c r="C138" s="23"/>
    </row>
    <row r="139" ht="26.25">
      <c r="C139" s="23"/>
    </row>
    <row r="140" ht="26.25">
      <c r="C140" s="23"/>
    </row>
    <row r="141" ht="26.25">
      <c r="C141" s="23"/>
    </row>
    <row r="142" ht="26.25">
      <c r="C142" s="23"/>
    </row>
    <row r="143" ht="26.25">
      <c r="C143" s="23"/>
    </row>
    <row r="144" ht="26.25">
      <c r="C144" s="23"/>
    </row>
    <row r="145" ht="26.25">
      <c r="C145" s="23"/>
    </row>
    <row r="146" ht="26.25">
      <c r="C146" s="23"/>
    </row>
    <row r="147" ht="26.25">
      <c r="C147" s="23"/>
    </row>
    <row r="148" ht="26.25">
      <c r="C148" s="23"/>
    </row>
    <row r="149" ht="26.25">
      <c r="C149" s="23"/>
    </row>
    <row r="150" ht="26.25">
      <c r="C150" s="23"/>
    </row>
  </sheetData>
  <sheetProtection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2" fitToWidth="1" horizontalDpi="600" verticalDpi="600" orientation="portrait" paperSize="9" scale="33" r:id="rId1"/>
  <headerFooter alignWithMargins="0">
    <oddFooter>&amp;R&amp;20&amp;P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81"/>
  <sheetViews>
    <sheetView showGridLines="0" zoomScale="55" zoomScaleNormal="55" zoomScaleSheetLayoutView="55" zoomScalePageLayoutView="0" workbookViewId="0" topLeftCell="A1">
      <pane xSplit="2" ySplit="7" topLeftCell="C62" activePane="bottomRight" state="frozen"/>
      <selection pane="topLeft" activeCell="G1" sqref="G1:I16384"/>
      <selection pane="topRight" activeCell="G1" sqref="G1:I16384"/>
      <selection pane="bottomLeft" activeCell="G1" sqref="G1:I16384"/>
      <selection pane="bottomRight" activeCell="G1" sqref="G1:I16384"/>
    </sheetView>
  </sheetViews>
  <sheetFormatPr defaultColWidth="9.00390625" defaultRowHeight="12.75"/>
  <cols>
    <col min="1" max="1" width="9.125" style="2" customWidth="1"/>
    <col min="2" max="2" width="123.625" style="2" customWidth="1"/>
    <col min="3" max="6" width="20.75390625" style="2" customWidth="1"/>
    <col min="7" max="16384" width="9.125" style="2" customWidth="1"/>
  </cols>
  <sheetData>
    <row r="1" spans="1:6" s="61" customFormat="1" ht="33" customHeight="1">
      <c r="A1" s="166" t="str">
        <f>NFZ!A1</f>
        <v>ZMIANA PLANU FINANSOWEGO NARODOWEGO FUNDUSZU ZDROWIA NA 2009 ROK Z 27 MARCA 2009 R.</v>
      </c>
      <c r="B1" s="166"/>
      <c r="C1" s="166"/>
      <c r="D1" s="166"/>
      <c r="E1" s="166"/>
      <c r="F1" s="166"/>
    </row>
    <row r="2" spans="1:3" s="63" customFormat="1" ht="33" customHeight="1">
      <c r="A2" s="164" t="s">
        <v>104</v>
      </c>
      <c r="B2" s="164"/>
      <c r="C2" s="164"/>
    </row>
    <row r="3" spans="1:5" ht="33" customHeight="1">
      <c r="A3" s="1"/>
      <c r="B3" s="89"/>
      <c r="C3" s="30"/>
      <c r="E3" s="30" t="s">
        <v>117</v>
      </c>
    </row>
    <row r="4" spans="1:6" s="6" customFormat="1" ht="33" customHeight="1">
      <c r="A4" s="165" t="s">
        <v>64</v>
      </c>
      <c r="B4" s="165" t="s">
        <v>63</v>
      </c>
      <c r="C4" s="162" t="s">
        <v>235</v>
      </c>
      <c r="D4" s="161" t="s">
        <v>229</v>
      </c>
      <c r="E4" s="161" t="s">
        <v>234</v>
      </c>
      <c r="F4" s="161" t="s">
        <v>233</v>
      </c>
    </row>
    <row r="5" spans="1:6" s="6" customFormat="1" ht="33" customHeight="1">
      <c r="A5" s="165"/>
      <c r="B5" s="165"/>
      <c r="C5" s="163"/>
      <c r="D5" s="161"/>
      <c r="E5" s="161"/>
      <c r="F5" s="161"/>
    </row>
    <row r="6" spans="1:6" s="4" customFormat="1" ht="14.25">
      <c r="A6" s="31">
        <v>1</v>
      </c>
      <c r="B6" s="32">
        <v>2</v>
      </c>
      <c r="C6" s="32" t="s">
        <v>114</v>
      </c>
      <c r="D6" s="32" t="s">
        <v>230</v>
      </c>
      <c r="E6" s="32" t="s">
        <v>231</v>
      </c>
      <c r="F6" s="32" t="s">
        <v>232</v>
      </c>
    </row>
    <row r="7" spans="1:6" s="3" customFormat="1" ht="30" customHeight="1">
      <c r="A7" s="33" t="s">
        <v>0</v>
      </c>
      <c r="B7" s="51" t="s">
        <v>201</v>
      </c>
      <c r="C7" s="16">
        <f>C10+C13+C16+C20+C23+C26+C29+C32+C35+C38+C41+C44+C46+C49+C50+C51+C52+C53</f>
        <v>8223673</v>
      </c>
      <c r="D7" s="16">
        <f>D10+D13+D16+D20+D23+D26+D29+D32+D35+D38+D41+D44+D46+D49+D50+D51+D52+D53</f>
        <v>8356065</v>
      </c>
      <c r="E7" s="13">
        <f>IF(C7=D7,"-",D7-C7)</f>
        <v>132392</v>
      </c>
      <c r="F7" s="90">
        <f>IF(C7=0,"-",D7/C7)</f>
        <v>1.016</v>
      </c>
    </row>
    <row r="8" spans="1:6" s="3" customFormat="1" ht="48.75" customHeight="1">
      <c r="A8" s="39" t="s">
        <v>88</v>
      </c>
      <c r="B8" s="45" t="s">
        <v>89</v>
      </c>
      <c r="C8" s="35">
        <f>C11+C14+C17+C21+C24+C27+C30+C33+C36+C39+C42</f>
        <v>0</v>
      </c>
      <c r="D8" s="35">
        <f>D11+D14+D17+D21+D24+D27+D30+D33+D36+D39+D42</f>
        <v>0</v>
      </c>
      <c r="E8" s="91" t="str">
        <f>IF(C8=D8,"-",D8-C8)</f>
        <v>-</v>
      </c>
      <c r="F8" s="92" t="str">
        <f>IF(C8=0,"-",D8/C8)</f>
        <v>-</v>
      </c>
    </row>
    <row r="9" spans="1:6" s="3" customFormat="1" ht="30.75" customHeight="1">
      <c r="A9" s="39" t="s">
        <v>178</v>
      </c>
      <c r="B9" s="46" t="s">
        <v>195</v>
      </c>
      <c r="C9" s="52">
        <f>C12+C15+C18+C22+C25+C28+C31+C34+C37+C40+C43+C48+C45</f>
        <v>0</v>
      </c>
      <c r="D9" s="52">
        <f>D12+D15+D18+D22+D25+D28+D31+D34+D37+D40+D43+D48+D45</f>
        <v>0</v>
      </c>
      <c r="E9" s="91" t="str">
        <f aca="true" t="shared" si="0" ref="E9:E55">IF(C9=D9,"-",D9-C9)</f>
        <v>-</v>
      </c>
      <c r="F9" s="92" t="str">
        <f aca="true" t="shared" si="1" ref="F9:F72">IF(C9=0,"-",D9/C9)</f>
        <v>-</v>
      </c>
    </row>
    <row r="10" spans="1:6" ht="31.5" customHeight="1">
      <c r="A10" s="40" t="s">
        <v>1</v>
      </c>
      <c r="B10" s="47" t="s">
        <v>66</v>
      </c>
      <c r="C10" s="36">
        <v>869000</v>
      </c>
      <c r="D10" s="36">
        <f>C10+40000</f>
        <v>909000</v>
      </c>
      <c r="E10" s="91">
        <f t="shared" si="0"/>
        <v>40000</v>
      </c>
      <c r="F10" s="92">
        <f t="shared" si="1"/>
        <v>1.046</v>
      </c>
    </row>
    <row r="11" spans="1:6" ht="31.5" customHeight="1">
      <c r="A11" s="39" t="s">
        <v>67</v>
      </c>
      <c r="B11" s="46" t="s">
        <v>87</v>
      </c>
      <c r="C11" s="35">
        <v>0</v>
      </c>
      <c r="D11" s="36">
        <f aca="true" t="shared" si="2" ref="D11:D54">C11</f>
        <v>0</v>
      </c>
      <c r="E11" s="91" t="str">
        <f t="shared" si="0"/>
        <v>-</v>
      </c>
      <c r="F11" s="92" t="str">
        <f t="shared" si="1"/>
        <v>-</v>
      </c>
    </row>
    <row r="12" spans="1:6" ht="31.5" customHeight="1">
      <c r="A12" s="39" t="s">
        <v>179</v>
      </c>
      <c r="B12" s="46" t="s">
        <v>196</v>
      </c>
      <c r="C12" s="35">
        <v>0</v>
      </c>
      <c r="D12" s="36">
        <f t="shared" si="2"/>
        <v>0</v>
      </c>
      <c r="E12" s="91" t="str">
        <f t="shared" si="0"/>
        <v>-</v>
      </c>
      <c r="F12" s="92" t="str">
        <f t="shared" si="1"/>
        <v>-</v>
      </c>
    </row>
    <row r="13" spans="1:6" ht="31.5" customHeight="1">
      <c r="A13" s="40" t="s">
        <v>2</v>
      </c>
      <c r="B13" s="47" t="s">
        <v>68</v>
      </c>
      <c r="C13" s="36">
        <v>681123</v>
      </c>
      <c r="D13" s="36">
        <f>C13</f>
        <v>681123</v>
      </c>
      <c r="E13" s="91" t="str">
        <f t="shared" si="0"/>
        <v>-</v>
      </c>
      <c r="F13" s="92">
        <f t="shared" si="1"/>
        <v>1</v>
      </c>
    </row>
    <row r="14" spans="1:6" ht="31.5" customHeight="1">
      <c r="A14" s="39" t="s">
        <v>69</v>
      </c>
      <c r="B14" s="46" t="s">
        <v>87</v>
      </c>
      <c r="C14" s="35">
        <v>0</v>
      </c>
      <c r="D14" s="36">
        <f t="shared" si="2"/>
        <v>0</v>
      </c>
      <c r="E14" s="91" t="str">
        <f t="shared" si="0"/>
        <v>-</v>
      </c>
      <c r="F14" s="92" t="str">
        <f t="shared" si="1"/>
        <v>-</v>
      </c>
    </row>
    <row r="15" spans="1:6" ht="31.5" customHeight="1">
      <c r="A15" s="39" t="s">
        <v>180</v>
      </c>
      <c r="B15" s="46" t="s">
        <v>196</v>
      </c>
      <c r="C15" s="35">
        <v>0</v>
      </c>
      <c r="D15" s="36">
        <f t="shared" si="2"/>
        <v>0</v>
      </c>
      <c r="E15" s="91" t="str">
        <f t="shared" si="0"/>
        <v>-</v>
      </c>
      <c r="F15" s="92" t="str">
        <f t="shared" si="1"/>
        <v>-</v>
      </c>
    </row>
    <row r="16" spans="1:6" ht="31.5" customHeight="1">
      <c r="A16" s="40" t="s">
        <v>3</v>
      </c>
      <c r="B16" s="47" t="s">
        <v>227</v>
      </c>
      <c r="C16" s="36">
        <v>4140450</v>
      </c>
      <c r="D16" s="36">
        <f>C16+82392</f>
        <v>4222842</v>
      </c>
      <c r="E16" s="91">
        <f t="shared" si="0"/>
        <v>82392</v>
      </c>
      <c r="F16" s="92">
        <f t="shared" si="1"/>
        <v>1.0199</v>
      </c>
    </row>
    <row r="17" spans="1:6" ht="31.5" customHeight="1">
      <c r="A17" s="39" t="s">
        <v>70</v>
      </c>
      <c r="B17" s="46" t="s">
        <v>87</v>
      </c>
      <c r="C17" s="35">
        <v>0</v>
      </c>
      <c r="D17" s="36">
        <f t="shared" si="2"/>
        <v>0</v>
      </c>
      <c r="E17" s="91" t="str">
        <f t="shared" si="0"/>
        <v>-</v>
      </c>
      <c r="F17" s="92" t="str">
        <f t="shared" si="1"/>
        <v>-</v>
      </c>
    </row>
    <row r="18" spans="1:6" ht="31.5" customHeight="1">
      <c r="A18" s="39" t="s">
        <v>90</v>
      </c>
      <c r="B18" s="46" t="s">
        <v>196</v>
      </c>
      <c r="C18" s="36">
        <v>0</v>
      </c>
      <c r="D18" s="36">
        <f t="shared" si="2"/>
        <v>0</v>
      </c>
      <c r="E18" s="91" t="str">
        <f t="shared" si="0"/>
        <v>-</v>
      </c>
      <c r="F18" s="92" t="str">
        <f t="shared" si="1"/>
        <v>-</v>
      </c>
    </row>
    <row r="19" spans="1:6" ht="31.5" customHeight="1">
      <c r="A19" s="39" t="s">
        <v>181</v>
      </c>
      <c r="B19" s="45" t="s">
        <v>91</v>
      </c>
      <c r="C19" s="36">
        <v>428075</v>
      </c>
      <c r="D19" s="36">
        <f t="shared" si="2"/>
        <v>428075</v>
      </c>
      <c r="E19" s="91" t="str">
        <f t="shared" si="0"/>
        <v>-</v>
      </c>
      <c r="F19" s="92">
        <f t="shared" si="1"/>
        <v>1</v>
      </c>
    </row>
    <row r="20" spans="1:6" ht="31.5" customHeight="1">
      <c r="A20" s="40" t="s">
        <v>4</v>
      </c>
      <c r="B20" s="47" t="s">
        <v>71</v>
      </c>
      <c r="C20" s="36">
        <v>337598</v>
      </c>
      <c r="D20" s="36">
        <f>C20</f>
        <v>337598</v>
      </c>
      <c r="E20" s="91" t="str">
        <f t="shared" si="0"/>
        <v>-</v>
      </c>
      <c r="F20" s="92">
        <f t="shared" si="1"/>
        <v>1</v>
      </c>
    </row>
    <row r="21" spans="1:6" ht="31.5" customHeight="1">
      <c r="A21" s="39" t="s">
        <v>72</v>
      </c>
      <c r="B21" s="46" t="s">
        <v>87</v>
      </c>
      <c r="C21" s="35">
        <v>0</v>
      </c>
      <c r="D21" s="36">
        <f t="shared" si="2"/>
        <v>0</v>
      </c>
      <c r="E21" s="91" t="str">
        <f t="shared" si="0"/>
        <v>-</v>
      </c>
      <c r="F21" s="92" t="str">
        <f t="shared" si="1"/>
        <v>-</v>
      </c>
    </row>
    <row r="22" spans="1:6" ht="31.5" customHeight="1">
      <c r="A22" s="39" t="s">
        <v>182</v>
      </c>
      <c r="B22" s="46" t="s">
        <v>196</v>
      </c>
      <c r="C22" s="35">
        <v>0</v>
      </c>
      <c r="D22" s="36">
        <f t="shared" si="2"/>
        <v>0</v>
      </c>
      <c r="E22" s="91" t="str">
        <f t="shared" si="0"/>
        <v>-</v>
      </c>
      <c r="F22" s="92" t="str">
        <f t="shared" si="1"/>
        <v>-</v>
      </c>
    </row>
    <row r="23" spans="1:6" ht="31.5" customHeight="1">
      <c r="A23" s="40" t="s">
        <v>5</v>
      </c>
      <c r="B23" s="47" t="s">
        <v>73</v>
      </c>
      <c r="C23" s="36">
        <v>341165</v>
      </c>
      <c r="D23" s="36">
        <f>C23</f>
        <v>341165</v>
      </c>
      <c r="E23" s="91" t="str">
        <f t="shared" si="0"/>
        <v>-</v>
      </c>
      <c r="F23" s="92">
        <f t="shared" si="1"/>
        <v>1</v>
      </c>
    </row>
    <row r="24" spans="1:6" ht="31.5" customHeight="1">
      <c r="A24" s="39" t="s">
        <v>74</v>
      </c>
      <c r="B24" s="46" t="s">
        <v>87</v>
      </c>
      <c r="C24" s="35">
        <v>0</v>
      </c>
      <c r="D24" s="36">
        <f t="shared" si="2"/>
        <v>0</v>
      </c>
      <c r="E24" s="91" t="str">
        <f t="shared" si="0"/>
        <v>-</v>
      </c>
      <c r="F24" s="92" t="str">
        <f t="shared" si="1"/>
        <v>-</v>
      </c>
    </row>
    <row r="25" spans="1:6" ht="31.5" customHeight="1">
      <c r="A25" s="39" t="s">
        <v>183</v>
      </c>
      <c r="B25" s="46" t="s">
        <v>196</v>
      </c>
      <c r="C25" s="35">
        <v>0</v>
      </c>
      <c r="D25" s="36">
        <f t="shared" si="2"/>
        <v>0</v>
      </c>
      <c r="E25" s="91" t="str">
        <f t="shared" si="0"/>
        <v>-</v>
      </c>
      <c r="F25" s="92" t="str">
        <f t="shared" si="1"/>
        <v>-</v>
      </c>
    </row>
    <row r="26" spans="1:6" ht="31.5" customHeight="1">
      <c r="A26" s="40" t="s">
        <v>6</v>
      </c>
      <c r="B26" s="47" t="s">
        <v>75</v>
      </c>
      <c r="C26" s="36">
        <v>144855</v>
      </c>
      <c r="D26" s="36">
        <f>C26</f>
        <v>144855</v>
      </c>
      <c r="E26" s="91" t="str">
        <f t="shared" si="0"/>
        <v>-</v>
      </c>
      <c r="F26" s="92">
        <f t="shared" si="1"/>
        <v>1</v>
      </c>
    </row>
    <row r="27" spans="1:6" ht="31.5" customHeight="1">
      <c r="A27" s="39" t="s">
        <v>76</v>
      </c>
      <c r="B27" s="46" t="s">
        <v>87</v>
      </c>
      <c r="C27" s="35">
        <v>0</v>
      </c>
      <c r="D27" s="36">
        <f t="shared" si="2"/>
        <v>0</v>
      </c>
      <c r="E27" s="91" t="str">
        <f t="shared" si="0"/>
        <v>-</v>
      </c>
      <c r="F27" s="92" t="str">
        <f t="shared" si="1"/>
        <v>-</v>
      </c>
    </row>
    <row r="28" spans="1:6" ht="31.5" customHeight="1">
      <c r="A28" s="39" t="s">
        <v>184</v>
      </c>
      <c r="B28" s="46" t="s">
        <v>196</v>
      </c>
      <c r="C28" s="35">
        <v>0</v>
      </c>
      <c r="D28" s="36">
        <f t="shared" si="2"/>
        <v>0</v>
      </c>
      <c r="E28" s="91" t="str">
        <f t="shared" si="0"/>
        <v>-</v>
      </c>
      <c r="F28" s="92" t="str">
        <f t="shared" si="1"/>
        <v>-</v>
      </c>
    </row>
    <row r="29" spans="1:6" ht="31.5" customHeight="1">
      <c r="A29" s="40" t="s">
        <v>7</v>
      </c>
      <c r="B29" s="47" t="s">
        <v>77</v>
      </c>
      <c r="C29" s="36">
        <v>238154</v>
      </c>
      <c r="D29" s="36">
        <f>C29</f>
        <v>238154</v>
      </c>
      <c r="E29" s="91" t="str">
        <f t="shared" si="0"/>
        <v>-</v>
      </c>
      <c r="F29" s="92">
        <f t="shared" si="1"/>
        <v>1</v>
      </c>
    </row>
    <row r="30" spans="1:6" ht="31.5" customHeight="1">
      <c r="A30" s="39" t="s">
        <v>78</v>
      </c>
      <c r="B30" s="46" t="s">
        <v>87</v>
      </c>
      <c r="C30" s="35">
        <v>0</v>
      </c>
      <c r="D30" s="36">
        <f t="shared" si="2"/>
        <v>0</v>
      </c>
      <c r="E30" s="91" t="str">
        <f t="shared" si="0"/>
        <v>-</v>
      </c>
      <c r="F30" s="92" t="str">
        <f t="shared" si="1"/>
        <v>-</v>
      </c>
    </row>
    <row r="31" spans="1:6" ht="31.5" customHeight="1">
      <c r="A31" s="39" t="s">
        <v>185</v>
      </c>
      <c r="B31" s="46" t="s">
        <v>196</v>
      </c>
      <c r="C31" s="35">
        <v>0</v>
      </c>
      <c r="D31" s="36">
        <f t="shared" si="2"/>
        <v>0</v>
      </c>
      <c r="E31" s="91" t="str">
        <f t="shared" si="0"/>
        <v>-</v>
      </c>
      <c r="F31" s="92" t="str">
        <f t="shared" si="1"/>
        <v>-</v>
      </c>
    </row>
    <row r="32" spans="1:6" ht="31.5" customHeight="1">
      <c r="A32" s="40" t="s">
        <v>8</v>
      </c>
      <c r="B32" s="47" t="s">
        <v>79</v>
      </c>
      <c r="C32" s="36">
        <v>115131</v>
      </c>
      <c r="D32" s="36">
        <f t="shared" si="2"/>
        <v>115131</v>
      </c>
      <c r="E32" s="91" t="str">
        <f t="shared" si="0"/>
        <v>-</v>
      </c>
      <c r="F32" s="92">
        <f t="shared" si="1"/>
        <v>1</v>
      </c>
    </row>
    <row r="33" spans="1:6" ht="31.5" customHeight="1">
      <c r="A33" s="39" t="s">
        <v>80</v>
      </c>
      <c r="B33" s="46" t="s">
        <v>87</v>
      </c>
      <c r="C33" s="35">
        <v>0</v>
      </c>
      <c r="D33" s="36">
        <f t="shared" si="2"/>
        <v>0</v>
      </c>
      <c r="E33" s="91" t="str">
        <f t="shared" si="0"/>
        <v>-</v>
      </c>
      <c r="F33" s="92" t="str">
        <f t="shared" si="1"/>
        <v>-</v>
      </c>
    </row>
    <row r="34" spans="1:6" ht="31.5" customHeight="1">
      <c r="A34" s="39" t="s">
        <v>186</v>
      </c>
      <c r="B34" s="46" t="s">
        <v>196</v>
      </c>
      <c r="C34" s="35">
        <v>0</v>
      </c>
      <c r="D34" s="36">
        <f t="shared" si="2"/>
        <v>0</v>
      </c>
      <c r="E34" s="91" t="str">
        <f t="shared" si="0"/>
        <v>-</v>
      </c>
      <c r="F34" s="92" t="str">
        <f t="shared" si="1"/>
        <v>-</v>
      </c>
    </row>
    <row r="35" spans="1:6" ht="31.5" customHeight="1">
      <c r="A35" s="40" t="s">
        <v>9</v>
      </c>
      <c r="B35" s="47" t="s">
        <v>81</v>
      </c>
      <c r="C35" s="36">
        <v>5439</v>
      </c>
      <c r="D35" s="36">
        <f t="shared" si="2"/>
        <v>5439</v>
      </c>
      <c r="E35" s="91" t="str">
        <f t="shared" si="0"/>
        <v>-</v>
      </c>
      <c r="F35" s="92">
        <f t="shared" si="1"/>
        <v>1</v>
      </c>
    </row>
    <row r="36" spans="1:6" ht="31.5" customHeight="1">
      <c r="A36" s="39" t="s">
        <v>82</v>
      </c>
      <c r="B36" s="46" t="s">
        <v>87</v>
      </c>
      <c r="C36" s="35">
        <v>0</v>
      </c>
      <c r="D36" s="36">
        <f t="shared" si="2"/>
        <v>0</v>
      </c>
      <c r="E36" s="91" t="str">
        <f t="shared" si="0"/>
        <v>-</v>
      </c>
      <c r="F36" s="92" t="str">
        <f t="shared" si="1"/>
        <v>-</v>
      </c>
    </row>
    <row r="37" spans="1:6" ht="31.5" customHeight="1">
      <c r="A37" s="39" t="s">
        <v>187</v>
      </c>
      <c r="B37" s="46" t="s">
        <v>196</v>
      </c>
      <c r="C37" s="35">
        <v>0</v>
      </c>
      <c r="D37" s="36">
        <f t="shared" si="2"/>
        <v>0</v>
      </c>
      <c r="E37" s="91" t="str">
        <f t="shared" si="0"/>
        <v>-</v>
      </c>
      <c r="F37" s="92" t="str">
        <f t="shared" si="1"/>
        <v>-</v>
      </c>
    </row>
    <row r="38" spans="1:6" ht="36.75" customHeight="1">
      <c r="A38" s="40" t="s">
        <v>10</v>
      </c>
      <c r="B38" s="47" t="s">
        <v>86</v>
      </c>
      <c r="C38" s="36">
        <v>16267</v>
      </c>
      <c r="D38" s="36">
        <f>C38</f>
        <v>16267</v>
      </c>
      <c r="E38" s="91" t="str">
        <f t="shared" si="0"/>
        <v>-</v>
      </c>
      <c r="F38" s="92">
        <f t="shared" si="1"/>
        <v>1</v>
      </c>
    </row>
    <row r="39" spans="1:6" ht="31.5" customHeight="1">
      <c r="A39" s="39" t="s">
        <v>83</v>
      </c>
      <c r="B39" s="46" t="s">
        <v>87</v>
      </c>
      <c r="C39" s="35">
        <v>0</v>
      </c>
      <c r="D39" s="36">
        <f t="shared" si="2"/>
        <v>0</v>
      </c>
      <c r="E39" s="91" t="str">
        <f t="shared" si="0"/>
        <v>-</v>
      </c>
      <c r="F39" s="92" t="str">
        <f t="shared" si="1"/>
        <v>-</v>
      </c>
    </row>
    <row r="40" spans="1:6" ht="31.5" customHeight="1">
      <c r="A40" s="39" t="s">
        <v>188</v>
      </c>
      <c r="B40" s="46" t="s">
        <v>196</v>
      </c>
      <c r="C40" s="35">
        <v>0</v>
      </c>
      <c r="D40" s="36">
        <f t="shared" si="2"/>
        <v>0</v>
      </c>
      <c r="E40" s="91" t="str">
        <f t="shared" si="0"/>
        <v>-</v>
      </c>
      <c r="F40" s="92" t="str">
        <f t="shared" si="1"/>
        <v>-</v>
      </c>
    </row>
    <row r="41" spans="1:6" ht="31.5" customHeight="1">
      <c r="A41" s="40" t="s">
        <v>11</v>
      </c>
      <c r="B41" s="47" t="s">
        <v>84</v>
      </c>
      <c r="C41" s="36">
        <v>201452</v>
      </c>
      <c r="D41" s="36">
        <f>C41</f>
        <v>201452</v>
      </c>
      <c r="E41" s="91" t="str">
        <f t="shared" si="0"/>
        <v>-</v>
      </c>
      <c r="F41" s="92">
        <f t="shared" si="1"/>
        <v>1</v>
      </c>
    </row>
    <row r="42" spans="1:6" ht="31.5" customHeight="1">
      <c r="A42" s="39" t="s">
        <v>85</v>
      </c>
      <c r="B42" s="46" t="s">
        <v>87</v>
      </c>
      <c r="C42" s="35">
        <v>0</v>
      </c>
      <c r="D42" s="36">
        <f t="shared" si="2"/>
        <v>0</v>
      </c>
      <c r="E42" s="91" t="str">
        <f t="shared" si="0"/>
        <v>-</v>
      </c>
      <c r="F42" s="92" t="str">
        <f t="shared" si="1"/>
        <v>-</v>
      </c>
    </row>
    <row r="43" spans="1:6" ht="31.5" customHeight="1">
      <c r="A43" s="39" t="s">
        <v>189</v>
      </c>
      <c r="B43" s="46" t="s">
        <v>196</v>
      </c>
      <c r="C43" s="35">
        <v>0</v>
      </c>
      <c r="D43" s="36">
        <f t="shared" si="2"/>
        <v>0</v>
      </c>
      <c r="E43" s="91" t="str">
        <f t="shared" si="0"/>
        <v>-</v>
      </c>
      <c r="F43" s="92" t="str">
        <f t="shared" si="1"/>
        <v>-</v>
      </c>
    </row>
    <row r="44" spans="1:6" ht="31.5" customHeight="1">
      <c r="A44" s="40" t="s">
        <v>12</v>
      </c>
      <c r="B44" s="47" t="s">
        <v>13</v>
      </c>
      <c r="C44" s="36">
        <v>73530</v>
      </c>
      <c r="D44" s="36">
        <f t="shared" si="2"/>
        <v>73530</v>
      </c>
      <c r="E44" s="91" t="str">
        <f t="shared" si="0"/>
        <v>-</v>
      </c>
      <c r="F44" s="92">
        <f t="shared" si="1"/>
        <v>1</v>
      </c>
    </row>
    <row r="45" spans="1:6" ht="31.5" customHeight="1">
      <c r="A45" s="39" t="s">
        <v>190</v>
      </c>
      <c r="B45" s="45" t="s">
        <v>196</v>
      </c>
      <c r="C45" s="36">
        <v>0</v>
      </c>
      <c r="D45" s="36">
        <f t="shared" si="2"/>
        <v>0</v>
      </c>
      <c r="E45" s="91" t="str">
        <f t="shared" si="0"/>
        <v>-</v>
      </c>
      <c r="F45" s="92" t="str">
        <f t="shared" si="1"/>
        <v>-</v>
      </c>
    </row>
    <row r="46" spans="1:6" ht="31.5" customHeight="1">
      <c r="A46" s="40" t="s">
        <v>14</v>
      </c>
      <c r="B46" s="47" t="s">
        <v>15</v>
      </c>
      <c r="C46" s="36">
        <v>1039509</v>
      </c>
      <c r="D46" s="36">
        <f>C46+10000</f>
        <v>1049509</v>
      </c>
      <c r="E46" s="91">
        <f t="shared" si="0"/>
        <v>10000</v>
      </c>
      <c r="F46" s="92">
        <f t="shared" si="1"/>
        <v>1.0096</v>
      </c>
    </row>
    <row r="47" spans="1:6" ht="31.5" customHeight="1">
      <c r="A47" s="39" t="s">
        <v>92</v>
      </c>
      <c r="B47" s="45" t="s">
        <v>93</v>
      </c>
      <c r="C47" s="36">
        <v>4242</v>
      </c>
      <c r="D47" s="36">
        <f t="shared" si="2"/>
        <v>4242</v>
      </c>
      <c r="E47" s="91" t="str">
        <f t="shared" si="0"/>
        <v>-</v>
      </c>
      <c r="F47" s="92">
        <f t="shared" si="1"/>
        <v>1</v>
      </c>
    </row>
    <row r="48" spans="1:6" ht="31.5" customHeight="1">
      <c r="A48" s="39" t="s">
        <v>191</v>
      </c>
      <c r="B48" s="45" t="s">
        <v>196</v>
      </c>
      <c r="C48" s="36">
        <v>0</v>
      </c>
      <c r="D48" s="36">
        <f t="shared" si="2"/>
        <v>0</v>
      </c>
      <c r="E48" s="91" t="str">
        <f t="shared" si="0"/>
        <v>-</v>
      </c>
      <c r="F48" s="92" t="str">
        <f t="shared" si="1"/>
        <v>-</v>
      </c>
    </row>
    <row r="49" spans="1:6" ht="33" customHeight="1">
      <c r="A49" s="41" t="s">
        <v>16</v>
      </c>
      <c r="B49" s="48" t="s">
        <v>197</v>
      </c>
      <c r="C49" s="36">
        <v>0</v>
      </c>
      <c r="D49" s="36">
        <f t="shared" si="2"/>
        <v>0</v>
      </c>
      <c r="E49" s="91" t="str">
        <f>IF(C49=D49,"-",D49-C49)</f>
        <v>-</v>
      </c>
      <c r="F49" s="92" t="str">
        <f>IF(C49=0,"-",D49/C49)</f>
        <v>-</v>
      </c>
    </row>
    <row r="50" spans="1:6" ht="33" customHeight="1">
      <c r="A50" s="42" t="s">
        <v>17</v>
      </c>
      <c r="B50" s="49" t="s">
        <v>61</v>
      </c>
      <c r="C50" s="36">
        <v>0</v>
      </c>
      <c r="D50" s="36">
        <f t="shared" si="2"/>
        <v>0</v>
      </c>
      <c r="E50" s="91" t="str">
        <f>IF(C50=D50,"-",D50-C50)</f>
        <v>-</v>
      </c>
      <c r="F50" s="92" t="str">
        <f>IF(C50=0,"-",D50/C50)</f>
        <v>-</v>
      </c>
    </row>
    <row r="51" spans="1:6" ht="33" customHeight="1">
      <c r="A51" s="42" t="s">
        <v>192</v>
      </c>
      <c r="B51" s="49" t="s">
        <v>198</v>
      </c>
      <c r="C51" s="36">
        <v>0</v>
      </c>
      <c r="D51" s="36">
        <f t="shared" si="2"/>
        <v>0</v>
      </c>
      <c r="E51" s="91" t="str">
        <f>IF(C51=D51,"-",D51-C51)</f>
        <v>-</v>
      </c>
      <c r="F51" s="92" t="str">
        <f>IF(C51=0,"-",D51/C51)</f>
        <v>-</v>
      </c>
    </row>
    <row r="52" spans="1:6" ht="33" customHeight="1">
      <c r="A52" s="42" t="s">
        <v>193</v>
      </c>
      <c r="B52" s="49" t="s">
        <v>199</v>
      </c>
      <c r="C52" s="36">
        <v>0</v>
      </c>
      <c r="D52" s="36">
        <f>C52</f>
        <v>0</v>
      </c>
      <c r="E52" s="91" t="str">
        <f>IF(C52=D52,"-",D52-C52)</f>
        <v>-</v>
      </c>
      <c r="F52" s="92" t="str">
        <f>IF(C52=0,"-",D52/C52)</f>
        <v>-</v>
      </c>
    </row>
    <row r="53" spans="1:6" ht="33" customHeight="1">
      <c r="A53" s="42" t="s">
        <v>194</v>
      </c>
      <c r="B53" s="49" t="s">
        <v>200</v>
      </c>
      <c r="C53" s="36">
        <v>20000</v>
      </c>
      <c r="D53" s="36">
        <f t="shared" si="2"/>
        <v>20000</v>
      </c>
      <c r="E53" s="91" t="str">
        <f>IF(C53=D53,"-",D53-C53)</f>
        <v>-</v>
      </c>
      <c r="F53" s="92">
        <f>IF(C53=0,"-",D53/C53)</f>
        <v>1</v>
      </c>
    </row>
    <row r="54" spans="1:6" s="5" customFormat="1" ht="31.5" customHeight="1">
      <c r="A54" s="43" t="s">
        <v>95</v>
      </c>
      <c r="B54" s="50" t="s">
        <v>96</v>
      </c>
      <c r="C54" s="35">
        <v>0</v>
      </c>
      <c r="D54" s="36">
        <f t="shared" si="2"/>
        <v>0</v>
      </c>
      <c r="E54" s="91" t="str">
        <f t="shared" si="0"/>
        <v>-</v>
      </c>
      <c r="F54" s="92" t="str">
        <f t="shared" si="1"/>
        <v>-</v>
      </c>
    </row>
    <row r="55" spans="1:6" s="5" customFormat="1" ht="31.5" customHeight="1">
      <c r="A55" s="43" t="s">
        <v>94</v>
      </c>
      <c r="B55" s="50" t="s">
        <v>97</v>
      </c>
      <c r="C55" s="35">
        <v>218216</v>
      </c>
      <c r="D55" s="36">
        <f>C55</f>
        <v>218216</v>
      </c>
      <c r="E55" s="91" t="str">
        <f t="shared" si="0"/>
        <v>-</v>
      </c>
      <c r="F55" s="92">
        <f t="shared" si="1"/>
        <v>1</v>
      </c>
    </row>
    <row r="56" spans="1:6" s="3" customFormat="1" ht="30" customHeight="1">
      <c r="A56" s="37" t="s">
        <v>18</v>
      </c>
      <c r="B56" s="59" t="s">
        <v>19</v>
      </c>
      <c r="C56" s="34">
        <f>C57+C58+C59+C67+C68+C74+C75+C76</f>
        <v>61966</v>
      </c>
      <c r="D56" s="34">
        <f>D57+D58+D59+D67+D68+D74+D75+D76+D73</f>
        <v>61966</v>
      </c>
      <c r="E56" s="13" t="str">
        <f>IF(C56=D56,"-",D56-C56)</f>
        <v>-</v>
      </c>
      <c r="F56" s="93">
        <f t="shared" si="1"/>
        <v>1</v>
      </c>
    </row>
    <row r="57" spans="1:6" ht="28.5" customHeight="1">
      <c r="A57" s="42" t="s">
        <v>20</v>
      </c>
      <c r="B57" s="53" t="s">
        <v>21</v>
      </c>
      <c r="C57" s="35">
        <v>1818</v>
      </c>
      <c r="D57" s="35">
        <f>C57</f>
        <v>1818</v>
      </c>
      <c r="E57" s="91" t="str">
        <f aca="true" t="shared" si="3" ref="E57:E77">IF(C57=D57,"-",D57-C57)</f>
        <v>-</v>
      </c>
      <c r="F57" s="92">
        <f t="shared" si="1"/>
        <v>1</v>
      </c>
    </row>
    <row r="58" spans="1:6" ht="28.5" customHeight="1">
      <c r="A58" s="42" t="s">
        <v>22</v>
      </c>
      <c r="B58" s="53" t="s">
        <v>23</v>
      </c>
      <c r="C58" s="35">
        <v>9851</v>
      </c>
      <c r="D58" s="35">
        <f>C58</f>
        <v>9851</v>
      </c>
      <c r="E58" s="91" t="str">
        <f t="shared" si="3"/>
        <v>-</v>
      </c>
      <c r="F58" s="92">
        <f t="shared" si="1"/>
        <v>1</v>
      </c>
    </row>
    <row r="59" spans="1:6" ht="28.5" customHeight="1">
      <c r="A59" s="42" t="s">
        <v>24</v>
      </c>
      <c r="B59" s="54" t="s">
        <v>38</v>
      </c>
      <c r="C59" s="35">
        <f>C60+C62+C63+C64+C65+C66</f>
        <v>393</v>
      </c>
      <c r="D59" s="35">
        <f>D60+D62+D63+D64+D65+D66</f>
        <v>393</v>
      </c>
      <c r="E59" s="91" t="str">
        <f t="shared" si="3"/>
        <v>-</v>
      </c>
      <c r="F59" s="92">
        <f t="shared" si="1"/>
        <v>1</v>
      </c>
    </row>
    <row r="60" spans="1:6" ht="28.5" customHeight="1">
      <c r="A60" s="55" t="s">
        <v>46</v>
      </c>
      <c r="B60" s="56" t="s">
        <v>39</v>
      </c>
      <c r="C60" s="35">
        <v>24</v>
      </c>
      <c r="D60" s="35">
        <f>C60</f>
        <v>24</v>
      </c>
      <c r="E60" s="91" t="str">
        <f t="shared" si="3"/>
        <v>-</v>
      </c>
      <c r="F60" s="92">
        <f t="shared" si="1"/>
        <v>1</v>
      </c>
    </row>
    <row r="61" spans="1:6" ht="28.5" customHeight="1">
      <c r="A61" s="55" t="s">
        <v>47</v>
      </c>
      <c r="B61" s="57" t="s">
        <v>40</v>
      </c>
      <c r="C61" s="35">
        <v>24</v>
      </c>
      <c r="D61" s="35">
        <f aca="true" t="shared" si="4" ref="D61:D73">C61</f>
        <v>24</v>
      </c>
      <c r="E61" s="91" t="str">
        <f t="shared" si="3"/>
        <v>-</v>
      </c>
      <c r="F61" s="92">
        <f t="shared" si="1"/>
        <v>1</v>
      </c>
    </row>
    <row r="62" spans="1:6" ht="28.5" customHeight="1">
      <c r="A62" s="55" t="s">
        <v>48</v>
      </c>
      <c r="B62" s="56" t="s">
        <v>41</v>
      </c>
      <c r="C62" s="35">
        <v>36</v>
      </c>
      <c r="D62" s="35">
        <f t="shared" si="4"/>
        <v>36</v>
      </c>
      <c r="E62" s="91" t="str">
        <f t="shared" si="3"/>
        <v>-</v>
      </c>
      <c r="F62" s="92">
        <f t="shared" si="1"/>
        <v>1</v>
      </c>
    </row>
    <row r="63" spans="1:6" ht="28.5" customHeight="1">
      <c r="A63" s="55" t="s">
        <v>49</v>
      </c>
      <c r="B63" s="56" t="s">
        <v>42</v>
      </c>
      <c r="C63" s="35">
        <v>0</v>
      </c>
      <c r="D63" s="35">
        <f t="shared" si="4"/>
        <v>0</v>
      </c>
      <c r="E63" s="91" t="str">
        <f t="shared" si="3"/>
        <v>-</v>
      </c>
      <c r="F63" s="92" t="str">
        <f t="shared" si="1"/>
        <v>-</v>
      </c>
    </row>
    <row r="64" spans="1:6" ht="28.5" customHeight="1">
      <c r="A64" s="55" t="s">
        <v>50</v>
      </c>
      <c r="B64" s="56" t="s">
        <v>43</v>
      </c>
      <c r="C64" s="35">
        <v>0</v>
      </c>
      <c r="D64" s="35">
        <f t="shared" si="4"/>
        <v>0</v>
      </c>
      <c r="E64" s="91" t="str">
        <f t="shared" si="3"/>
        <v>-</v>
      </c>
      <c r="F64" s="92" t="str">
        <f t="shared" si="1"/>
        <v>-</v>
      </c>
    </row>
    <row r="65" spans="1:6" ht="28.5" customHeight="1">
      <c r="A65" s="55" t="s">
        <v>51</v>
      </c>
      <c r="B65" s="56" t="s">
        <v>44</v>
      </c>
      <c r="C65" s="35">
        <v>309</v>
      </c>
      <c r="D65" s="35">
        <f t="shared" si="4"/>
        <v>309</v>
      </c>
      <c r="E65" s="91" t="str">
        <f t="shared" si="3"/>
        <v>-</v>
      </c>
      <c r="F65" s="92">
        <f t="shared" si="1"/>
        <v>1</v>
      </c>
    </row>
    <row r="66" spans="1:6" ht="28.5" customHeight="1">
      <c r="A66" s="55" t="s">
        <v>52</v>
      </c>
      <c r="B66" s="56" t="s">
        <v>45</v>
      </c>
      <c r="C66" s="35">
        <v>24</v>
      </c>
      <c r="D66" s="35">
        <f t="shared" si="4"/>
        <v>24</v>
      </c>
      <c r="E66" s="91" t="str">
        <f t="shared" si="3"/>
        <v>-</v>
      </c>
      <c r="F66" s="92">
        <f t="shared" si="1"/>
        <v>1</v>
      </c>
    </row>
    <row r="67" spans="1:6" ht="28.5" customHeight="1">
      <c r="A67" s="42" t="s">
        <v>25</v>
      </c>
      <c r="B67" s="53" t="s">
        <v>26</v>
      </c>
      <c r="C67" s="35">
        <v>38055</v>
      </c>
      <c r="D67" s="35">
        <f t="shared" si="4"/>
        <v>38055</v>
      </c>
      <c r="E67" s="91" t="str">
        <f t="shared" si="3"/>
        <v>-</v>
      </c>
      <c r="F67" s="92">
        <f t="shared" si="1"/>
        <v>1</v>
      </c>
    </row>
    <row r="68" spans="1:6" ht="28.5" customHeight="1">
      <c r="A68" s="42" t="s">
        <v>27</v>
      </c>
      <c r="B68" s="54" t="s">
        <v>62</v>
      </c>
      <c r="C68" s="35">
        <f>SUM(C69:C72)</f>
        <v>7656</v>
      </c>
      <c r="D68" s="35">
        <f>SUM(D69:D72)</f>
        <v>7656</v>
      </c>
      <c r="E68" s="91" t="str">
        <f t="shared" si="3"/>
        <v>-</v>
      </c>
      <c r="F68" s="92">
        <f t="shared" si="1"/>
        <v>1</v>
      </c>
    </row>
    <row r="69" spans="1:6" ht="28.5" customHeight="1">
      <c r="A69" s="55" t="s">
        <v>57</v>
      </c>
      <c r="B69" s="56" t="s">
        <v>53</v>
      </c>
      <c r="C69" s="35">
        <v>5781</v>
      </c>
      <c r="D69" s="35">
        <f>C69</f>
        <v>5781</v>
      </c>
      <c r="E69" s="91" t="str">
        <f t="shared" si="3"/>
        <v>-</v>
      </c>
      <c r="F69" s="92">
        <f t="shared" si="1"/>
        <v>1</v>
      </c>
    </row>
    <row r="70" spans="1:6" ht="28.5" customHeight="1">
      <c r="A70" s="55" t="s">
        <v>58</v>
      </c>
      <c r="B70" s="56" t="s">
        <v>54</v>
      </c>
      <c r="C70" s="35">
        <v>932</v>
      </c>
      <c r="D70" s="35">
        <f>C70</f>
        <v>932</v>
      </c>
      <c r="E70" s="91" t="str">
        <f t="shared" si="3"/>
        <v>-</v>
      </c>
      <c r="F70" s="92">
        <f t="shared" si="1"/>
        <v>1</v>
      </c>
    </row>
    <row r="71" spans="1:6" ht="28.5" customHeight="1">
      <c r="A71" s="55" t="s">
        <v>59</v>
      </c>
      <c r="B71" s="56" t="s">
        <v>55</v>
      </c>
      <c r="C71" s="35">
        <v>0</v>
      </c>
      <c r="D71" s="35">
        <f t="shared" si="4"/>
        <v>0</v>
      </c>
      <c r="E71" s="91" t="str">
        <f t="shared" si="3"/>
        <v>-</v>
      </c>
      <c r="F71" s="92" t="str">
        <f t="shared" si="1"/>
        <v>-</v>
      </c>
    </row>
    <row r="72" spans="1:6" ht="28.5" customHeight="1">
      <c r="A72" s="55" t="s">
        <v>60</v>
      </c>
      <c r="B72" s="56" t="s">
        <v>56</v>
      </c>
      <c r="C72" s="35">
        <v>943</v>
      </c>
      <c r="D72" s="35">
        <f>C72</f>
        <v>943</v>
      </c>
      <c r="E72" s="91" t="str">
        <f t="shared" si="3"/>
        <v>-</v>
      </c>
      <c r="F72" s="92">
        <f t="shared" si="1"/>
        <v>1</v>
      </c>
    </row>
    <row r="73" spans="1:6" ht="28.5" customHeight="1">
      <c r="A73" s="42" t="s">
        <v>28</v>
      </c>
      <c r="B73" s="53" t="s">
        <v>29</v>
      </c>
      <c r="C73" s="35">
        <v>0</v>
      </c>
      <c r="D73" s="35">
        <f t="shared" si="4"/>
        <v>0</v>
      </c>
      <c r="E73" s="91" t="str">
        <f t="shared" si="3"/>
        <v>-</v>
      </c>
      <c r="F73" s="92" t="str">
        <f aca="true" t="shared" si="5" ref="F73:F81">IF(C73=0,"-",D73/C73)</f>
        <v>-</v>
      </c>
    </row>
    <row r="74" spans="1:6" ht="48" customHeight="1">
      <c r="A74" s="42" t="s">
        <v>30</v>
      </c>
      <c r="B74" s="53" t="s">
        <v>148</v>
      </c>
      <c r="C74" s="36">
        <v>3848</v>
      </c>
      <c r="D74" s="35">
        <f>C74</f>
        <v>3848</v>
      </c>
      <c r="E74" s="91" t="str">
        <f t="shared" si="3"/>
        <v>-</v>
      </c>
      <c r="F74" s="94">
        <f t="shared" si="5"/>
        <v>1</v>
      </c>
    </row>
    <row r="75" spans="1:6" ht="35.25" customHeight="1">
      <c r="A75" s="42" t="s">
        <v>31</v>
      </c>
      <c r="B75" s="53" t="s">
        <v>32</v>
      </c>
      <c r="C75" s="36">
        <v>91</v>
      </c>
      <c r="D75" s="35">
        <f>C75</f>
        <v>91</v>
      </c>
      <c r="E75" s="91" t="str">
        <f t="shared" si="3"/>
        <v>-</v>
      </c>
      <c r="F75" s="94">
        <f t="shared" si="5"/>
        <v>1</v>
      </c>
    </row>
    <row r="76" spans="1:6" ht="35.25" customHeight="1">
      <c r="A76" s="42" t="s">
        <v>33</v>
      </c>
      <c r="B76" s="53" t="s">
        <v>34</v>
      </c>
      <c r="C76" s="35">
        <v>254</v>
      </c>
      <c r="D76" s="35">
        <f>C76</f>
        <v>254</v>
      </c>
      <c r="E76" s="91" t="str">
        <f t="shared" si="3"/>
        <v>-</v>
      </c>
      <c r="F76" s="92">
        <f t="shared" si="5"/>
        <v>1</v>
      </c>
    </row>
    <row r="77" spans="1:6" s="3" customFormat="1" ht="30" customHeight="1">
      <c r="A77" s="44" t="s">
        <v>35</v>
      </c>
      <c r="B77" s="58" t="s">
        <v>202</v>
      </c>
      <c r="C77" s="38">
        <f>SUM(C78:C81)</f>
        <v>37504</v>
      </c>
      <c r="D77" s="38">
        <f>SUM(D78:D81)</f>
        <v>37504</v>
      </c>
      <c r="E77" s="13" t="str">
        <f t="shared" si="3"/>
        <v>-</v>
      </c>
      <c r="F77" s="95">
        <f t="shared" si="5"/>
        <v>1</v>
      </c>
    </row>
    <row r="78" spans="1:6" ht="42" customHeight="1">
      <c r="A78" s="42" t="s">
        <v>153</v>
      </c>
      <c r="B78" s="53" t="s">
        <v>203</v>
      </c>
      <c r="C78" s="35">
        <v>1609</v>
      </c>
      <c r="D78" s="35">
        <f>C78</f>
        <v>1609</v>
      </c>
      <c r="E78" s="96" t="str">
        <f>IF(C78=D78,"-",D78-C78)</f>
        <v>-</v>
      </c>
      <c r="F78" s="102">
        <f t="shared" si="5"/>
        <v>1</v>
      </c>
    </row>
    <row r="79" spans="1:6" ht="31.5" customHeight="1">
      <c r="A79" s="42" t="s">
        <v>36</v>
      </c>
      <c r="B79" s="53" t="s">
        <v>65</v>
      </c>
      <c r="C79" s="35">
        <v>33895</v>
      </c>
      <c r="D79" s="35">
        <f>C79</f>
        <v>33895</v>
      </c>
      <c r="E79" s="96" t="str">
        <f>IF(C79=D79,"-",D79-C79)</f>
        <v>-</v>
      </c>
      <c r="F79" s="102">
        <f t="shared" si="5"/>
        <v>1</v>
      </c>
    </row>
    <row r="80" spans="1:6" ht="31.5" customHeight="1">
      <c r="A80" s="42" t="s">
        <v>37</v>
      </c>
      <c r="B80" s="53" t="s">
        <v>204</v>
      </c>
      <c r="C80" s="35">
        <v>0</v>
      </c>
      <c r="D80" s="35">
        <f>C80</f>
        <v>0</v>
      </c>
      <c r="E80" s="96" t="str">
        <f>IF(C80=D80,"-",D80-C80)</f>
        <v>-</v>
      </c>
      <c r="F80" s="102" t="str">
        <f t="shared" si="5"/>
        <v>-</v>
      </c>
    </row>
    <row r="81" spans="1:6" ht="31.5" customHeight="1">
      <c r="A81" s="42" t="s">
        <v>156</v>
      </c>
      <c r="B81" s="53" t="s">
        <v>157</v>
      </c>
      <c r="C81" s="35">
        <v>2000</v>
      </c>
      <c r="D81" s="35">
        <f>C81</f>
        <v>2000</v>
      </c>
      <c r="E81" s="96" t="str">
        <f>IF(C81=D81,"-",D81-C81)</f>
        <v>-</v>
      </c>
      <c r="F81" s="102">
        <f t="shared" si="5"/>
        <v>1</v>
      </c>
    </row>
    <row r="95" ht="45" customHeight="1"/>
    <row r="96" ht="45" customHeight="1"/>
    <row r="99" ht="69.75" customHeight="1"/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1" r:id="rId1"/>
  <headerFooter alignWithMargins="0">
    <oddFooter>&amp;R&amp;20&amp;P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81"/>
  <sheetViews>
    <sheetView showGridLines="0" zoomScale="55" zoomScaleNormal="55" zoomScaleSheetLayoutView="55" zoomScalePageLayoutView="0" workbookViewId="0" topLeftCell="A1">
      <pane xSplit="2" ySplit="7" topLeftCell="C50" activePane="bottomRight" state="frozen"/>
      <selection pane="topLeft" activeCell="G1" sqref="G1:I16384"/>
      <selection pane="topRight" activeCell="G1" sqref="G1:I16384"/>
      <selection pane="bottomLeft" activeCell="G1" sqref="G1:I16384"/>
      <selection pane="bottomRight" activeCell="C57" sqref="C57:C76"/>
    </sheetView>
  </sheetViews>
  <sheetFormatPr defaultColWidth="9.00390625" defaultRowHeight="12.75"/>
  <cols>
    <col min="1" max="1" width="9.125" style="2" customWidth="1"/>
    <col min="2" max="2" width="123.625" style="2" customWidth="1"/>
    <col min="3" max="6" width="20.75390625" style="2" customWidth="1"/>
    <col min="7" max="16384" width="9.125" style="2" customWidth="1"/>
  </cols>
  <sheetData>
    <row r="1" spans="1:6" s="61" customFormat="1" ht="33" customHeight="1">
      <c r="A1" s="166" t="str">
        <f>NFZ!A1</f>
        <v>ZMIANA PLANU FINANSOWEGO NARODOWEGO FUNDUSZU ZDROWIA NA 2009 ROK Z 27 MARCA 2009 R.</v>
      </c>
      <c r="B1" s="166"/>
      <c r="C1" s="166"/>
      <c r="D1" s="166"/>
      <c r="E1" s="166"/>
      <c r="F1" s="166"/>
    </row>
    <row r="2" spans="1:3" s="63" customFormat="1" ht="33" customHeight="1">
      <c r="A2" s="164" t="s">
        <v>105</v>
      </c>
      <c r="B2" s="164"/>
      <c r="C2" s="164"/>
    </row>
    <row r="3" spans="1:5" ht="33" customHeight="1">
      <c r="A3" s="1"/>
      <c r="B3" s="89"/>
      <c r="C3" s="30"/>
      <c r="E3" s="30" t="s">
        <v>117</v>
      </c>
    </row>
    <row r="4" spans="1:6" s="6" customFormat="1" ht="33" customHeight="1">
      <c r="A4" s="165" t="s">
        <v>64</v>
      </c>
      <c r="B4" s="165" t="s">
        <v>63</v>
      </c>
      <c r="C4" s="162" t="s">
        <v>235</v>
      </c>
      <c r="D4" s="161" t="s">
        <v>229</v>
      </c>
      <c r="E4" s="161" t="s">
        <v>234</v>
      </c>
      <c r="F4" s="161" t="s">
        <v>233</v>
      </c>
    </row>
    <row r="5" spans="1:6" s="6" customFormat="1" ht="33" customHeight="1">
      <c r="A5" s="165"/>
      <c r="B5" s="165"/>
      <c r="C5" s="163"/>
      <c r="D5" s="161"/>
      <c r="E5" s="161"/>
      <c r="F5" s="161"/>
    </row>
    <row r="6" spans="1:6" s="4" customFormat="1" ht="14.25">
      <c r="A6" s="31">
        <v>1</v>
      </c>
      <c r="B6" s="32">
        <v>2</v>
      </c>
      <c r="C6" s="32" t="s">
        <v>114</v>
      </c>
      <c r="D6" s="32" t="s">
        <v>230</v>
      </c>
      <c r="E6" s="32" t="s">
        <v>231</v>
      </c>
      <c r="F6" s="32" t="s">
        <v>232</v>
      </c>
    </row>
    <row r="7" spans="1:6" s="3" customFormat="1" ht="30" customHeight="1">
      <c r="A7" s="33" t="s">
        <v>0</v>
      </c>
      <c r="B7" s="51" t="s">
        <v>201</v>
      </c>
      <c r="C7" s="16">
        <f>C10+C13+C16+C20+C23+C26+C29+C32+C35+C38+C41+C44+C46+C49+C50+C51+C52+C53</f>
        <v>1316399</v>
      </c>
      <c r="D7" s="16">
        <f>D10+D13+D16+D20+D23+D26+D29+D32+D35+D38+D41+D44+D46+D49+D50+D51+D52+D53</f>
        <v>1337592</v>
      </c>
      <c r="E7" s="13">
        <f>IF(C7=D7,"-",D7-C7)</f>
        <v>21193</v>
      </c>
      <c r="F7" s="90">
        <f>IF(C7=0,"-",D7/C7)</f>
        <v>1.016</v>
      </c>
    </row>
    <row r="8" spans="1:6" s="3" customFormat="1" ht="48.75" customHeight="1">
      <c r="A8" s="39" t="s">
        <v>88</v>
      </c>
      <c r="B8" s="45" t="s">
        <v>89</v>
      </c>
      <c r="C8" s="35">
        <f>C11+C14+C17+C21+C24+C27+C30+C33+C36+C39+C42</f>
        <v>0</v>
      </c>
      <c r="D8" s="35">
        <f>D11+D14+D17+D21+D24+D27+D30+D33+D36+D39+D42</f>
        <v>0</v>
      </c>
      <c r="E8" s="91" t="str">
        <f>IF(C8=D8,"-",D8-C8)</f>
        <v>-</v>
      </c>
      <c r="F8" s="92" t="str">
        <f>IF(C8=0,"-",D8/C8)</f>
        <v>-</v>
      </c>
    </row>
    <row r="9" spans="1:6" s="3" customFormat="1" ht="30.75" customHeight="1">
      <c r="A9" s="39" t="s">
        <v>178</v>
      </c>
      <c r="B9" s="46" t="s">
        <v>195</v>
      </c>
      <c r="C9" s="52">
        <f>C12+C15+C18+C22+C25+C28+C31+C34+C37+C40+C43+C48+C45</f>
        <v>0</v>
      </c>
      <c r="D9" s="52">
        <f>D12+D15+D18+D22+D25+D28+D31+D34+D37+D40+D43+D48+D45</f>
        <v>0</v>
      </c>
      <c r="E9" s="91" t="str">
        <f aca="true" t="shared" si="0" ref="E9:E55">IF(C9=D9,"-",D9-C9)</f>
        <v>-</v>
      </c>
      <c r="F9" s="92" t="str">
        <f aca="true" t="shared" si="1" ref="F9:F72">IF(C9=0,"-",D9/C9)</f>
        <v>-</v>
      </c>
    </row>
    <row r="10" spans="1:6" ht="31.5" customHeight="1">
      <c r="A10" s="40" t="s">
        <v>1</v>
      </c>
      <c r="B10" s="47" t="s">
        <v>66</v>
      </c>
      <c r="C10" s="36">
        <v>153571</v>
      </c>
      <c r="D10" s="36">
        <f>C10+12000</f>
        <v>165571</v>
      </c>
      <c r="E10" s="91">
        <f t="shared" si="0"/>
        <v>12000</v>
      </c>
      <c r="F10" s="92">
        <f t="shared" si="1"/>
        <v>1.0781</v>
      </c>
    </row>
    <row r="11" spans="1:6" ht="31.5" customHeight="1">
      <c r="A11" s="39" t="s">
        <v>67</v>
      </c>
      <c r="B11" s="46" t="s">
        <v>87</v>
      </c>
      <c r="C11" s="35">
        <v>0</v>
      </c>
      <c r="D11" s="36">
        <f aca="true" t="shared" si="2" ref="D11:D54">C11</f>
        <v>0</v>
      </c>
      <c r="E11" s="91" t="str">
        <f t="shared" si="0"/>
        <v>-</v>
      </c>
      <c r="F11" s="92" t="str">
        <f t="shared" si="1"/>
        <v>-</v>
      </c>
    </row>
    <row r="12" spans="1:6" ht="31.5" customHeight="1">
      <c r="A12" s="39" t="s">
        <v>179</v>
      </c>
      <c r="B12" s="46" t="s">
        <v>196</v>
      </c>
      <c r="C12" s="35">
        <v>0</v>
      </c>
      <c r="D12" s="36">
        <f t="shared" si="2"/>
        <v>0</v>
      </c>
      <c r="E12" s="91" t="str">
        <f t="shared" si="0"/>
        <v>-</v>
      </c>
      <c r="F12" s="92" t="str">
        <f t="shared" si="1"/>
        <v>-</v>
      </c>
    </row>
    <row r="13" spans="1:6" ht="31.5" customHeight="1">
      <c r="A13" s="40" t="s">
        <v>2</v>
      </c>
      <c r="B13" s="47" t="s">
        <v>68</v>
      </c>
      <c r="C13" s="36">
        <v>100084</v>
      </c>
      <c r="D13" s="36">
        <f>C13+1000</f>
        <v>101084</v>
      </c>
      <c r="E13" s="91">
        <f t="shared" si="0"/>
        <v>1000</v>
      </c>
      <c r="F13" s="92">
        <f t="shared" si="1"/>
        <v>1.01</v>
      </c>
    </row>
    <row r="14" spans="1:6" ht="31.5" customHeight="1">
      <c r="A14" s="39" t="s">
        <v>69</v>
      </c>
      <c r="B14" s="46" t="s">
        <v>87</v>
      </c>
      <c r="C14" s="35">
        <v>0</v>
      </c>
      <c r="D14" s="36">
        <f t="shared" si="2"/>
        <v>0</v>
      </c>
      <c r="E14" s="91" t="str">
        <f t="shared" si="0"/>
        <v>-</v>
      </c>
      <c r="F14" s="92" t="str">
        <f t="shared" si="1"/>
        <v>-</v>
      </c>
    </row>
    <row r="15" spans="1:6" ht="31.5" customHeight="1">
      <c r="A15" s="39" t="s">
        <v>180</v>
      </c>
      <c r="B15" s="46" t="s">
        <v>196</v>
      </c>
      <c r="C15" s="35">
        <v>0</v>
      </c>
      <c r="D15" s="36">
        <f t="shared" si="2"/>
        <v>0</v>
      </c>
      <c r="E15" s="91" t="str">
        <f t="shared" si="0"/>
        <v>-</v>
      </c>
      <c r="F15" s="92" t="str">
        <f t="shared" si="1"/>
        <v>-</v>
      </c>
    </row>
    <row r="16" spans="1:6" ht="31.5" customHeight="1">
      <c r="A16" s="40" t="s">
        <v>3</v>
      </c>
      <c r="B16" s="47" t="s">
        <v>227</v>
      </c>
      <c r="C16" s="36">
        <v>627071</v>
      </c>
      <c r="D16" s="36">
        <f>C16+3693</f>
        <v>630764</v>
      </c>
      <c r="E16" s="91">
        <f t="shared" si="0"/>
        <v>3693</v>
      </c>
      <c r="F16" s="92">
        <f t="shared" si="1"/>
        <v>1.0059</v>
      </c>
    </row>
    <row r="17" spans="1:6" ht="31.5" customHeight="1">
      <c r="A17" s="39" t="s">
        <v>70</v>
      </c>
      <c r="B17" s="46" t="s">
        <v>87</v>
      </c>
      <c r="C17" s="35">
        <v>0</v>
      </c>
      <c r="D17" s="36">
        <f t="shared" si="2"/>
        <v>0</v>
      </c>
      <c r="E17" s="91" t="str">
        <f t="shared" si="0"/>
        <v>-</v>
      </c>
      <c r="F17" s="92" t="str">
        <f t="shared" si="1"/>
        <v>-</v>
      </c>
    </row>
    <row r="18" spans="1:6" ht="31.5" customHeight="1">
      <c r="A18" s="39" t="s">
        <v>90</v>
      </c>
      <c r="B18" s="46" t="s">
        <v>196</v>
      </c>
      <c r="C18" s="36">
        <v>0</v>
      </c>
      <c r="D18" s="36">
        <f t="shared" si="2"/>
        <v>0</v>
      </c>
      <c r="E18" s="91" t="str">
        <f t="shared" si="0"/>
        <v>-</v>
      </c>
      <c r="F18" s="92" t="str">
        <f t="shared" si="1"/>
        <v>-</v>
      </c>
    </row>
    <row r="19" spans="1:6" ht="31.5" customHeight="1">
      <c r="A19" s="39" t="s">
        <v>181</v>
      </c>
      <c r="B19" s="45" t="s">
        <v>91</v>
      </c>
      <c r="C19" s="36">
        <v>17600</v>
      </c>
      <c r="D19" s="36">
        <f t="shared" si="2"/>
        <v>17600</v>
      </c>
      <c r="E19" s="91" t="str">
        <f t="shared" si="0"/>
        <v>-</v>
      </c>
      <c r="F19" s="92">
        <f t="shared" si="1"/>
        <v>1</v>
      </c>
    </row>
    <row r="20" spans="1:6" ht="31.5" customHeight="1">
      <c r="A20" s="40" t="s">
        <v>4</v>
      </c>
      <c r="B20" s="47" t="s">
        <v>71</v>
      </c>
      <c r="C20" s="36">
        <v>49681</v>
      </c>
      <c r="D20" s="36">
        <f>C20+1000</f>
        <v>50681</v>
      </c>
      <c r="E20" s="91">
        <f t="shared" si="0"/>
        <v>1000</v>
      </c>
      <c r="F20" s="92">
        <f t="shared" si="1"/>
        <v>1.0201</v>
      </c>
    </row>
    <row r="21" spans="1:6" ht="31.5" customHeight="1">
      <c r="A21" s="39" t="s">
        <v>72</v>
      </c>
      <c r="B21" s="46" t="s">
        <v>87</v>
      </c>
      <c r="C21" s="35">
        <v>0</v>
      </c>
      <c r="D21" s="36">
        <f t="shared" si="2"/>
        <v>0</v>
      </c>
      <c r="E21" s="91" t="str">
        <f t="shared" si="0"/>
        <v>-</v>
      </c>
      <c r="F21" s="92" t="str">
        <f t="shared" si="1"/>
        <v>-</v>
      </c>
    </row>
    <row r="22" spans="1:6" ht="31.5" customHeight="1">
      <c r="A22" s="39" t="s">
        <v>182</v>
      </c>
      <c r="B22" s="46" t="s">
        <v>196</v>
      </c>
      <c r="C22" s="35">
        <v>0</v>
      </c>
      <c r="D22" s="36">
        <f t="shared" si="2"/>
        <v>0</v>
      </c>
      <c r="E22" s="91" t="str">
        <f t="shared" si="0"/>
        <v>-</v>
      </c>
      <c r="F22" s="92" t="str">
        <f t="shared" si="1"/>
        <v>-</v>
      </c>
    </row>
    <row r="23" spans="1:6" ht="31.5" customHeight="1">
      <c r="A23" s="40" t="s">
        <v>5</v>
      </c>
      <c r="B23" s="47" t="s">
        <v>73</v>
      </c>
      <c r="C23" s="36">
        <v>48254</v>
      </c>
      <c r="D23" s="36">
        <f>C23+800</f>
        <v>49054</v>
      </c>
      <c r="E23" s="91">
        <f t="shared" si="0"/>
        <v>800</v>
      </c>
      <c r="F23" s="92">
        <f t="shared" si="1"/>
        <v>1.0166</v>
      </c>
    </row>
    <row r="24" spans="1:6" ht="31.5" customHeight="1">
      <c r="A24" s="39" t="s">
        <v>74</v>
      </c>
      <c r="B24" s="46" t="s">
        <v>87</v>
      </c>
      <c r="C24" s="35">
        <v>0</v>
      </c>
      <c r="D24" s="36">
        <f t="shared" si="2"/>
        <v>0</v>
      </c>
      <c r="E24" s="91" t="str">
        <f t="shared" si="0"/>
        <v>-</v>
      </c>
      <c r="F24" s="92" t="str">
        <f t="shared" si="1"/>
        <v>-</v>
      </c>
    </row>
    <row r="25" spans="1:6" ht="31.5" customHeight="1">
      <c r="A25" s="39" t="s">
        <v>183</v>
      </c>
      <c r="B25" s="46" t="s">
        <v>196</v>
      </c>
      <c r="C25" s="35">
        <v>0</v>
      </c>
      <c r="D25" s="36">
        <f t="shared" si="2"/>
        <v>0</v>
      </c>
      <c r="E25" s="91" t="str">
        <f t="shared" si="0"/>
        <v>-</v>
      </c>
      <c r="F25" s="92" t="str">
        <f t="shared" si="1"/>
        <v>-</v>
      </c>
    </row>
    <row r="26" spans="1:6" ht="31.5" customHeight="1">
      <c r="A26" s="40" t="s">
        <v>6</v>
      </c>
      <c r="B26" s="47" t="s">
        <v>75</v>
      </c>
      <c r="C26" s="36">
        <v>37547</v>
      </c>
      <c r="D26" s="36">
        <f>C26+1500</f>
        <v>39047</v>
      </c>
      <c r="E26" s="91">
        <f t="shared" si="0"/>
        <v>1500</v>
      </c>
      <c r="F26" s="92">
        <f t="shared" si="1"/>
        <v>1.0399</v>
      </c>
    </row>
    <row r="27" spans="1:6" ht="31.5" customHeight="1">
      <c r="A27" s="39" t="s">
        <v>76</v>
      </c>
      <c r="B27" s="46" t="s">
        <v>87</v>
      </c>
      <c r="C27" s="35">
        <v>0</v>
      </c>
      <c r="D27" s="36">
        <f t="shared" si="2"/>
        <v>0</v>
      </c>
      <c r="E27" s="91" t="str">
        <f t="shared" si="0"/>
        <v>-</v>
      </c>
      <c r="F27" s="92" t="str">
        <f t="shared" si="1"/>
        <v>-</v>
      </c>
    </row>
    <row r="28" spans="1:6" ht="31.5" customHeight="1">
      <c r="A28" s="39" t="s">
        <v>184</v>
      </c>
      <c r="B28" s="46" t="s">
        <v>196</v>
      </c>
      <c r="C28" s="35">
        <v>0</v>
      </c>
      <c r="D28" s="36">
        <f t="shared" si="2"/>
        <v>0</v>
      </c>
      <c r="E28" s="91" t="str">
        <f t="shared" si="0"/>
        <v>-</v>
      </c>
      <c r="F28" s="92" t="str">
        <f t="shared" si="1"/>
        <v>-</v>
      </c>
    </row>
    <row r="29" spans="1:6" ht="31.5" customHeight="1">
      <c r="A29" s="40" t="s">
        <v>7</v>
      </c>
      <c r="B29" s="47" t="s">
        <v>77</v>
      </c>
      <c r="C29" s="36">
        <v>47914</v>
      </c>
      <c r="D29" s="36">
        <f t="shared" si="2"/>
        <v>47914</v>
      </c>
      <c r="E29" s="91" t="str">
        <f t="shared" si="0"/>
        <v>-</v>
      </c>
      <c r="F29" s="92">
        <f t="shared" si="1"/>
        <v>1</v>
      </c>
    </row>
    <row r="30" spans="1:6" ht="31.5" customHeight="1">
      <c r="A30" s="39" t="s">
        <v>78</v>
      </c>
      <c r="B30" s="46" t="s">
        <v>87</v>
      </c>
      <c r="C30" s="35">
        <v>0</v>
      </c>
      <c r="D30" s="36">
        <f t="shared" si="2"/>
        <v>0</v>
      </c>
      <c r="E30" s="91" t="str">
        <f t="shared" si="0"/>
        <v>-</v>
      </c>
      <c r="F30" s="92" t="str">
        <f t="shared" si="1"/>
        <v>-</v>
      </c>
    </row>
    <row r="31" spans="1:6" ht="31.5" customHeight="1">
      <c r="A31" s="39" t="s">
        <v>185</v>
      </c>
      <c r="B31" s="46" t="s">
        <v>196</v>
      </c>
      <c r="C31" s="35">
        <v>0</v>
      </c>
      <c r="D31" s="36">
        <f t="shared" si="2"/>
        <v>0</v>
      </c>
      <c r="E31" s="91" t="str">
        <f t="shared" si="0"/>
        <v>-</v>
      </c>
      <c r="F31" s="92" t="str">
        <f t="shared" si="1"/>
        <v>-</v>
      </c>
    </row>
    <row r="32" spans="1:6" ht="31.5" customHeight="1">
      <c r="A32" s="40" t="s">
        <v>8</v>
      </c>
      <c r="B32" s="47" t="s">
        <v>79</v>
      </c>
      <c r="C32" s="36">
        <v>18430</v>
      </c>
      <c r="D32" s="36">
        <f t="shared" si="2"/>
        <v>18430</v>
      </c>
      <c r="E32" s="91" t="str">
        <f t="shared" si="0"/>
        <v>-</v>
      </c>
      <c r="F32" s="92">
        <f t="shared" si="1"/>
        <v>1</v>
      </c>
    </row>
    <row r="33" spans="1:6" ht="31.5" customHeight="1">
      <c r="A33" s="39" t="s">
        <v>80</v>
      </c>
      <c r="B33" s="46" t="s">
        <v>87</v>
      </c>
      <c r="C33" s="35">
        <v>0</v>
      </c>
      <c r="D33" s="36">
        <f t="shared" si="2"/>
        <v>0</v>
      </c>
      <c r="E33" s="91" t="str">
        <f t="shared" si="0"/>
        <v>-</v>
      </c>
      <c r="F33" s="92" t="str">
        <f t="shared" si="1"/>
        <v>-</v>
      </c>
    </row>
    <row r="34" spans="1:6" ht="31.5" customHeight="1">
      <c r="A34" s="39" t="s">
        <v>186</v>
      </c>
      <c r="B34" s="46" t="s">
        <v>196</v>
      </c>
      <c r="C34" s="35">
        <v>0</v>
      </c>
      <c r="D34" s="36">
        <f t="shared" si="2"/>
        <v>0</v>
      </c>
      <c r="E34" s="91" t="str">
        <f t="shared" si="0"/>
        <v>-</v>
      </c>
      <c r="F34" s="92" t="str">
        <f t="shared" si="1"/>
        <v>-</v>
      </c>
    </row>
    <row r="35" spans="1:6" ht="31.5" customHeight="1">
      <c r="A35" s="40" t="s">
        <v>9</v>
      </c>
      <c r="B35" s="47" t="s">
        <v>81</v>
      </c>
      <c r="C35" s="36">
        <v>2000</v>
      </c>
      <c r="D35" s="36">
        <f t="shared" si="2"/>
        <v>2000</v>
      </c>
      <c r="E35" s="91" t="str">
        <f t="shared" si="0"/>
        <v>-</v>
      </c>
      <c r="F35" s="92">
        <f t="shared" si="1"/>
        <v>1</v>
      </c>
    </row>
    <row r="36" spans="1:6" ht="31.5" customHeight="1">
      <c r="A36" s="39" t="s">
        <v>82</v>
      </c>
      <c r="B36" s="46" t="s">
        <v>87</v>
      </c>
      <c r="C36" s="35">
        <v>0</v>
      </c>
      <c r="D36" s="36">
        <f t="shared" si="2"/>
        <v>0</v>
      </c>
      <c r="E36" s="91" t="str">
        <f t="shared" si="0"/>
        <v>-</v>
      </c>
      <c r="F36" s="92" t="str">
        <f t="shared" si="1"/>
        <v>-</v>
      </c>
    </row>
    <row r="37" spans="1:6" ht="31.5" customHeight="1">
      <c r="A37" s="39" t="s">
        <v>187</v>
      </c>
      <c r="B37" s="46" t="s">
        <v>196</v>
      </c>
      <c r="C37" s="35">
        <v>0</v>
      </c>
      <c r="D37" s="36">
        <f t="shared" si="2"/>
        <v>0</v>
      </c>
      <c r="E37" s="91" t="str">
        <f t="shared" si="0"/>
        <v>-</v>
      </c>
      <c r="F37" s="92" t="str">
        <f t="shared" si="1"/>
        <v>-</v>
      </c>
    </row>
    <row r="38" spans="1:6" ht="36.75" customHeight="1">
      <c r="A38" s="40" t="s">
        <v>10</v>
      </c>
      <c r="B38" s="47" t="s">
        <v>86</v>
      </c>
      <c r="C38" s="36">
        <v>4075</v>
      </c>
      <c r="D38" s="36">
        <f t="shared" si="2"/>
        <v>4075</v>
      </c>
      <c r="E38" s="91" t="str">
        <f t="shared" si="0"/>
        <v>-</v>
      </c>
      <c r="F38" s="92">
        <f t="shared" si="1"/>
        <v>1</v>
      </c>
    </row>
    <row r="39" spans="1:6" ht="31.5" customHeight="1">
      <c r="A39" s="39" t="s">
        <v>83</v>
      </c>
      <c r="B39" s="46" t="s">
        <v>87</v>
      </c>
      <c r="C39" s="35">
        <v>0</v>
      </c>
      <c r="D39" s="36">
        <f t="shared" si="2"/>
        <v>0</v>
      </c>
      <c r="E39" s="91" t="str">
        <f t="shared" si="0"/>
        <v>-</v>
      </c>
      <c r="F39" s="92" t="str">
        <f t="shared" si="1"/>
        <v>-</v>
      </c>
    </row>
    <row r="40" spans="1:6" ht="31.5" customHeight="1">
      <c r="A40" s="39" t="s">
        <v>188</v>
      </c>
      <c r="B40" s="46" t="s">
        <v>196</v>
      </c>
      <c r="C40" s="35">
        <v>0</v>
      </c>
      <c r="D40" s="36">
        <f t="shared" si="2"/>
        <v>0</v>
      </c>
      <c r="E40" s="91" t="str">
        <f t="shared" si="0"/>
        <v>-</v>
      </c>
      <c r="F40" s="92" t="str">
        <f t="shared" si="1"/>
        <v>-</v>
      </c>
    </row>
    <row r="41" spans="1:6" ht="31.5" customHeight="1">
      <c r="A41" s="40" t="s">
        <v>11</v>
      </c>
      <c r="B41" s="47" t="s">
        <v>84</v>
      </c>
      <c r="C41" s="36">
        <v>31129</v>
      </c>
      <c r="D41" s="36">
        <f>C41+1200</f>
        <v>32329</v>
      </c>
      <c r="E41" s="91">
        <f t="shared" si="0"/>
        <v>1200</v>
      </c>
      <c r="F41" s="92">
        <f t="shared" si="1"/>
        <v>1.0385</v>
      </c>
    </row>
    <row r="42" spans="1:6" ht="31.5" customHeight="1">
      <c r="A42" s="39" t="s">
        <v>85</v>
      </c>
      <c r="B42" s="46" t="s">
        <v>87</v>
      </c>
      <c r="C42" s="35">
        <v>0</v>
      </c>
      <c r="D42" s="36">
        <f t="shared" si="2"/>
        <v>0</v>
      </c>
      <c r="E42" s="91" t="str">
        <f t="shared" si="0"/>
        <v>-</v>
      </c>
      <c r="F42" s="92" t="str">
        <f t="shared" si="1"/>
        <v>-</v>
      </c>
    </row>
    <row r="43" spans="1:6" ht="31.5" customHeight="1">
      <c r="A43" s="39" t="s">
        <v>189</v>
      </c>
      <c r="B43" s="46" t="s">
        <v>196</v>
      </c>
      <c r="C43" s="35">
        <v>0</v>
      </c>
      <c r="D43" s="36">
        <f t="shared" si="2"/>
        <v>0</v>
      </c>
      <c r="E43" s="91" t="str">
        <f t="shared" si="0"/>
        <v>-</v>
      </c>
      <c r="F43" s="92" t="str">
        <f t="shared" si="1"/>
        <v>-</v>
      </c>
    </row>
    <row r="44" spans="1:6" ht="31.5" customHeight="1">
      <c r="A44" s="40" t="s">
        <v>12</v>
      </c>
      <c r="B44" s="47" t="s">
        <v>13</v>
      </c>
      <c r="C44" s="36">
        <v>17500</v>
      </c>
      <c r="D44" s="36">
        <f t="shared" si="2"/>
        <v>17500</v>
      </c>
      <c r="E44" s="91" t="str">
        <f t="shared" si="0"/>
        <v>-</v>
      </c>
      <c r="F44" s="92">
        <f t="shared" si="1"/>
        <v>1</v>
      </c>
    </row>
    <row r="45" spans="1:6" ht="31.5" customHeight="1">
      <c r="A45" s="39" t="s">
        <v>190</v>
      </c>
      <c r="B45" s="45" t="s">
        <v>196</v>
      </c>
      <c r="C45" s="36">
        <v>0</v>
      </c>
      <c r="D45" s="36">
        <f t="shared" si="2"/>
        <v>0</v>
      </c>
      <c r="E45" s="91" t="str">
        <f t="shared" si="0"/>
        <v>-</v>
      </c>
      <c r="F45" s="92" t="str">
        <f t="shared" si="1"/>
        <v>-</v>
      </c>
    </row>
    <row r="46" spans="1:6" ht="31.5" customHeight="1">
      <c r="A46" s="40" t="s">
        <v>14</v>
      </c>
      <c r="B46" s="47" t="s">
        <v>15</v>
      </c>
      <c r="C46" s="36">
        <v>174013</v>
      </c>
      <c r="D46" s="36">
        <f t="shared" si="2"/>
        <v>174013</v>
      </c>
      <c r="E46" s="91" t="str">
        <f t="shared" si="0"/>
        <v>-</v>
      </c>
      <c r="F46" s="92">
        <f t="shared" si="1"/>
        <v>1</v>
      </c>
    </row>
    <row r="47" spans="1:6" ht="31.5" customHeight="1">
      <c r="A47" s="39" t="s">
        <v>92</v>
      </c>
      <c r="B47" s="45" t="s">
        <v>93</v>
      </c>
      <c r="C47" s="36">
        <v>400</v>
      </c>
      <c r="D47" s="36">
        <f t="shared" si="2"/>
        <v>400</v>
      </c>
      <c r="E47" s="91" t="str">
        <f t="shared" si="0"/>
        <v>-</v>
      </c>
      <c r="F47" s="92">
        <f t="shared" si="1"/>
        <v>1</v>
      </c>
    </row>
    <row r="48" spans="1:6" ht="31.5" customHeight="1">
      <c r="A48" s="39" t="s">
        <v>191</v>
      </c>
      <c r="B48" s="45" t="s">
        <v>196</v>
      </c>
      <c r="C48" s="36">
        <v>0</v>
      </c>
      <c r="D48" s="36">
        <f t="shared" si="2"/>
        <v>0</v>
      </c>
      <c r="E48" s="91" t="str">
        <f t="shared" si="0"/>
        <v>-</v>
      </c>
      <c r="F48" s="92" t="str">
        <f t="shared" si="1"/>
        <v>-</v>
      </c>
    </row>
    <row r="49" spans="1:6" ht="33" customHeight="1">
      <c r="A49" s="41" t="s">
        <v>16</v>
      </c>
      <c r="B49" s="48" t="s">
        <v>197</v>
      </c>
      <c r="C49" s="36">
        <v>0</v>
      </c>
      <c r="D49" s="36">
        <f t="shared" si="2"/>
        <v>0</v>
      </c>
      <c r="E49" s="91" t="str">
        <f>IF(C49=D49,"-",D49-C49)</f>
        <v>-</v>
      </c>
      <c r="F49" s="92" t="str">
        <f>IF(C49=0,"-",D49/C49)</f>
        <v>-</v>
      </c>
    </row>
    <row r="50" spans="1:6" ht="33" customHeight="1">
      <c r="A50" s="42" t="s">
        <v>17</v>
      </c>
      <c r="B50" s="49" t="s">
        <v>61</v>
      </c>
      <c r="C50" s="36">
        <v>0</v>
      </c>
      <c r="D50" s="36">
        <f t="shared" si="2"/>
        <v>0</v>
      </c>
      <c r="E50" s="91" t="str">
        <f>IF(C50=D50,"-",D50-C50)</f>
        <v>-</v>
      </c>
      <c r="F50" s="92" t="str">
        <f>IF(C50=0,"-",D50/C50)</f>
        <v>-</v>
      </c>
    </row>
    <row r="51" spans="1:6" ht="33" customHeight="1">
      <c r="A51" s="42" t="s">
        <v>192</v>
      </c>
      <c r="B51" s="49" t="s">
        <v>198</v>
      </c>
      <c r="C51" s="36">
        <v>0</v>
      </c>
      <c r="D51" s="36">
        <f t="shared" si="2"/>
        <v>0</v>
      </c>
      <c r="E51" s="91" t="str">
        <f>IF(C51=D51,"-",D51-C51)</f>
        <v>-</v>
      </c>
      <c r="F51" s="92" t="str">
        <f>IF(C51=0,"-",D51/C51)</f>
        <v>-</v>
      </c>
    </row>
    <row r="52" spans="1:6" ht="33" customHeight="1">
      <c r="A52" s="42" t="s">
        <v>193</v>
      </c>
      <c r="B52" s="49" t="s">
        <v>199</v>
      </c>
      <c r="C52" s="36">
        <v>4330</v>
      </c>
      <c r="D52" s="36">
        <f t="shared" si="2"/>
        <v>4330</v>
      </c>
      <c r="E52" s="91" t="str">
        <f>IF(C52=D52,"-",D52-C52)</f>
        <v>-</v>
      </c>
      <c r="F52" s="92">
        <f>IF(C52=0,"-",D52/C52)</f>
        <v>1</v>
      </c>
    </row>
    <row r="53" spans="1:6" ht="33" customHeight="1">
      <c r="A53" s="42" t="s">
        <v>194</v>
      </c>
      <c r="B53" s="49" t="s">
        <v>200</v>
      </c>
      <c r="C53" s="36">
        <v>800</v>
      </c>
      <c r="D53" s="36">
        <f t="shared" si="2"/>
        <v>800</v>
      </c>
      <c r="E53" s="91" t="str">
        <f>IF(C53=D53,"-",D53-C53)</f>
        <v>-</v>
      </c>
      <c r="F53" s="92">
        <f>IF(C53=0,"-",D53/C53)</f>
        <v>1</v>
      </c>
    </row>
    <row r="54" spans="1:6" s="5" customFormat="1" ht="31.5" customHeight="1">
      <c r="A54" s="43" t="s">
        <v>95</v>
      </c>
      <c r="B54" s="50" t="s">
        <v>96</v>
      </c>
      <c r="C54" s="35">
        <v>0</v>
      </c>
      <c r="D54" s="36">
        <f t="shared" si="2"/>
        <v>0</v>
      </c>
      <c r="E54" s="91" t="str">
        <f t="shared" si="0"/>
        <v>-</v>
      </c>
      <c r="F54" s="92" t="str">
        <f t="shared" si="1"/>
        <v>-</v>
      </c>
    </row>
    <row r="55" spans="1:6" s="5" customFormat="1" ht="31.5" customHeight="1">
      <c r="A55" s="43" t="s">
        <v>94</v>
      </c>
      <c r="B55" s="50" t="s">
        <v>97</v>
      </c>
      <c r="C55" s="35">
        <v>49146</v>
      </c>
      <c r="D55" s="36">
        <f>C55</f>
        <v>49146</v>
      </c>
      <c r="E55" s="91" t="str">
        <f t="shared" si="0"/>
        <v>-</v>
      </c>
      <c r="F55" s="92">
        <f t="shared" si="1"/>
        <v>1</v>
      </c>
    </row>
    <row r="56" spans="1:6" s="3" customFormat="1" ht="30" customHeight="1">
      <c r="A56" s="37" t="s">
        <v>18</v>
      </c>
      <c r="B56" s="59" t="s">
        <v>19</v>
      </c>
      <c r="C56" s="34">
        <f>C57+C58+C59+C67+C68+C74+C75+C76</f>
        <v>15426</v>
      </c>
      <c r="D56" s="34">
        <f>D57+D58+D59+D67+D68+D74+D75+D76+D73</f>
        <v>15426</v>
      </c>
      <c r="E56" s="13" t="str">
        <f>IF(C56=D56,"-",D56-C56)</f>
        <v>-</v>
      </c>
      <c r="F56" s="93">
        <f t="shared" si="1"/>
        <v>1</v>
      </c>
    </row>
    <row r="57" spans="1:6" ht="28.5" customHeight="1">
      <c r="A57" s="42" t="s">
        <v>20</v>
      </c>
      <c r="B57" s="53" t="s">
        <v>21</v>
      </c>
      <c r="C57" s="35">
        <v>724</v>
      </c>
      <c r="D57" s="35">
        <f>C57</f>
        <v>724</v>
      </c>
      <c r="E57" s="91" t="str">
        <f aca="true" t="shared" si="3" ref="E57:E77">IF(C57=D57,"-",D57-C57)</f>
        <v>-</v>
      </c>
      <c r="F57" s="92">
        <f t="shared" si="1"/>
        <v>1</v>
      </c>
    </row>
    <row r="58" spans="1:6" ht="28.5" customHeight="1">
      <c r="A58" s="42" t="s">
        <v>22</v>
      </c>
      <c r="B58" s="53" t="s">
        <v>23</v>
      </c>
      <c r="C58" s="35">
        <v>1332</v>
      </c>
      <c r="D58" s="35">
        <f>C58</f>
        <v>1332</v>
      </c>
      <c r="E58" s="91" t="str">
        <f t="shared" si="3"/>
        <v>-</v>
      </c>
      <c r="F58" s="92">
        <f t="shared" si="1"/>
        <v>1</v>
      </c>
    </row>
    <row r="59" spans="1:6" ht="28.5" customHeight="1">
      <c r="A59" s="42" t="s">
        <v>24</v>
      </c>
      <c r="B59" s="54" t="s">
        <v>38</v>
      </c>
      <c r="C59" s="35">
        <v>100</v>
      </c>
      <c r="D59" s="35">
        <f>D60+D62+D63+D64+D65+D66</f>
        <v>100</v>
      </c>
      <c r="E59" s="91" t="str">
        <f t="shared" si="3"/>
        <v>-</v>
      </c>
      <c r="F59" s="92">
        <f t="shared" si="1"/>
        <v>1</v>
      </c>
    </row>
    <row r="60" spans="1:6" ht="28.5" customHeight="1">
      <c r="A60" s="55" t="s">
        <v>46</v>
      </c>
      <c r="B60" s="56" t="s">
        <v>39</v>
      </c>
      <c r="C60" s="35">
        <v>1</v>
      </c>
      <c r="D60" s="35">
        <f>C60</f>
        <v>1</v>
      </c>
      <c r="E60" s="91" t="str">
        <f t="shared" si="3"/>
        <v>-</v>
      </c>
      <c r="F60" s="92">
        <f t="shared" si="1"/>
        <v>1</v>
      </c>
    </row>
    <row r="61" spans="1:6" ht="28.5" customHeight="1">
      <c r="A61" s="55" t="s">
        <v>47</v>
      </c>
      <c r="B61" s="57" t="s">
        <v>40</v>
      </c>
      <c r="C61" s="35">
        <v>1</v>
      </c>
      <c r="D61" s="35">
        <f aca="true" t="shared" si="4" ref="D61:D73">C61</f>
        <v>1</v>
      </c>
      <c r="E61" s="91" t="str">
        <f t="shared" si="3"/>
        <v>-</v>
      </c>
      <c r="F61" s="92">
        <f t="shared" si="1"/>
        <v>1</v>
      </c>
    </row>
    <row r="62" spans="1:6" ht="28.5" customHeight="1">
      <c r="A62" s="55" t="s">
        <v>48</v>
      </c>
      <c r="B62" s="56" t="s">
        <v>41</v>
      </c>
      <c r="C62" s="35">
        <v>1</v>
      </c>
      <c r="D62" s="35">
        <f t="shared" si="4"/>
        <v>1</v>
      </c>
      <c r="E62" s="91" t="str">
        <f t="shared" si="3"/>
        <v>-</v>
      </c>
      <c r="F62" s="92">
        <f t="shared" si="1"/>
        <v>1</v>
      </c>
    </row>
    <row r="63" spans="1:6" ht="28.5" customHeight="1">
      <c r="A63" s="55" t="s">
        <v>49</v>
      </c>
      <c r="B63" s="56" t="s">
        <v>42</v>
      </c>
      <c r="C63" s="35">
        <v>0</v>
      </c>
      <c r="D63" s="35">
        <f t="shared" si="4"/>
        <v>0</v>
      </c>
      <c r="E63" s="91" t="str">
        <f t="shared" si="3"/>
        <v>-</v>
      </c>
      <c r="F63" s="92" t="str">
        <f t="shared" si="1"/>
        <v>-</v>
      </c>
    </row>
    <row r="64" spans="1:6" ht="28.5" customHeight="1">
      <c r="A64" s="55" t="s">
        <v>50</v>
      </c>
      <c r="B64" s="56" t="s">
        <v>43</v>
      </c>
      <c r="C64" s="35">
        <v>0</v>
      </c>
      <c r="D64" s="35">
        <f t="shared" si="4"/>
        <v>0</v>
      </c>
      <c r="E64" s="91" t="str">
        <f t="shared" si="3"/>
        <v>-</v>
      </c>
      <c r="F64" s="92" t="str">
        <f t="shared" si="1"/>
        <v>-</v>
      </c>
    </row>
    <row r="65" spans="1:6" ht="28.5" customHeight="1">
      <c r="A65" s="55" t="s">
        <v>51</v>
      </c>
      <c r="B65" s="56" t="s">
        <v>44</v>
      </c>
      <c r="C65" s="35">
        <v>98</v>
      </c>
      <c r="D65" s="35">
        <f t="shared" si="4"/>
        <v>98</v>
      </c>
      <c r="E65" s="91" t="str">
        <f t="shared" si="3"/>
        <v>-</v>
      </c>
      <c r="F65" s="92">
        <f t="shared" si="1"/>
        <v>1</v>
      </c>
    </row>
    <row r="66" spans="1:6" ht="28.5" customHeight="1">
      <c r="A66" s="55" t="s">
        <v>52</v>
      </c>
      <c r="B66" s="56" t="s">
        <v>45</v>
      </c>
      <c r="C66" s="35">
        <v>0</v>
      </c>
      <c r="D66" s="35">
        <f t="shared" si="4"/>
        <v>0</v>
      </c>
      <c r="E66" s="91" t="str">
        <f t="shared" si="3"/>
        <v>-</v>
      </c>
      <c r="F66" s="92" t="str">
        <f t="shared" si="1"/>
        <v>-</v>
      </c>
    </row>
    <row r="67" spans="1:6" ht="28.5" customHeight="1">
      <c r="A67" s="42" t="s">
        <v>25</v>
      </c>
      <c r="B67" s="53" t="s">
        <v>26</v>
      </c>
      <c r="C67" s="35">
        <v>7853</v>
      </c>
      <c r="D67" s="35">
        <f t="shared" si="4"/>
        <v>7853</v>
      </c>
      <c r="E67" s="91" t="str">
        <f t="shared" si="3"/>
        <v>-</v>
      </c>
      <c r="F67" s="92">
        <f t="shared" si="1"/>
        <v>1</v>
      </c>
    </row>
    <row r="68" spans="1:6" ht="28.5" customHeight="1">
      <c r="A68" s="42" t="s">
        <v>27</v>
      </c>
      <c r="B68" s="54" t="s">
        <v>62</v>
      </c>
      <c r="C68" s="35">
        <v>1569</v>
      </c>
      <c r="D68" s="35">
        <f>SUM(D69:D72)</f>
        <v>1569</v>
      </c>
      <c r="E68" s="91" t="str">
        <f t="shared" si="3"/>
        <v>-</v>
      </c>
      <c r="F68" s="92">
        <f t="shared" si="1"/>
        <v>1</v>
      </c>
    </row>
    <row r="69" spans="1:6" ht="28.5" customHeight="1">
      <c r="A69" s="55" t="s">
        <v>57</v>
      </c>
      <c r="B69" s="56" t="s">
        <v>53</v>
      </c>
      <c r="C69" s="35">
        <v>1193</v>
      </c>
      <c r="D69" s="35">
        <f>C69</f>
        <v>1193</v>
      </c>
      <c r="E69" s="91" t="str">
        <f t="shared" si="3"/>
        <v>-</v>
      </c>
      <c r="F69" s="92">
        <f t="shared" si="1"/>
        <v>1</v>
      </c>
    </row>
    <row r="70" spans="1:6" ht="28.5" customHeight="1">
      <c r="A70" s="55" t="s">
        <v>58</v>
      </c>
      <c r="B70" s="56" t="s">
        <v>54</v>
      </c>
      <c r="C70" s="35">
        <v>192</v>
      </c>
      <c r="D70" s="35">
        <f>C70</f>
        <v>192</v>
      </c>
      <c r="E70" s="91" t="str">
        <f t="shared" si="3"/>
        <v>-</v>
      </c>
      <c r="F70" s="92">
        <f t="shared" si="1"/>
        <v>1</v>
      </c>
    </row>
    <row r="71" spans="1:6" ht="28.5" customHeight="1">
      <c r="A71" s="55" t="s">
        <v>59</v>
      </c>
      <c r="B71" s="56" t="s">
        <v>55</v>
      </c>
      <c r="C71" s="35">
        <v>0</v>
      </c>
      <c r="D71" s="35">
        <f t="shared" si="4"/>
        <v>0</v>
      </c>
      <c r="E71" s="91" t="str">
        <f t="shared" si="3"/>
        <v>-</v>
      </c>
      <c r="F71" s="92" t="str">
        <f t="shared" si="1"/>
        <v>-</v>
      </c>
    </row>
    <row r="72" spans="1:6" ht="28.5" customHeight="1">
      <c r="A72" s="55" t="s">
        <v>60</v>
      </c>
      <c r="B72" s="56" t="s">
        <v>56</v>
      </c>
      <c r="C72" s="35">
        <v>184</v>
      </c>
      <c r="D72" s="35">
        <f>C72</f>
        <v>184</v>
      </c>
      <c r="E72" s="91" t="str">
        <f t="shared" si="3"/>
        <v>-</v>
      </c>
      <c r="F72" s="92">
        <f t="shared" si="1"/>
        <v>1</v>
      </c>
    </row>
    <row r="73" spans="1:6" ht="28.5" customHeight="1">
      <c r="A73" s="42" t="s">
        <v>28</v>
      </c>
      <c r="B73" s="53" t="s">
        <v>29</v>
      </c>
      <c r="C73" s="35">
        <v>0</v>
      </c>
      <c r="D73" s="35">
        <f t="shared" si="4"/>
        <v>0</v>
      </c>
      <c r="E73" s="91" t="str">
        <f t="shared" si="3"/>
        <v>-</v>
      </c>
      <c r="F73" s="92" t="str">
        <f aca="true" t="shared" si="5" ref="F73:F81">IF(C73=0,"-",D73/C73)</f>
        <v>-</v>
      </c>
    </row>
    <row r="74" spans="1:6" ht="48" customHeight="1">
      <c r="A74" s="42" t="s">
        <v>30</v>
      </c>
      <c r="B74" s="53" t="s">
        <v>148</v>
      </c>
      <c r="C74" s="36">
        <v>3475</v>
      </c>
      <c r="D74" s="35">
        <f>C74</f>
        <v>3475</v>
      </c>
      <c r="E74" s="91" t="str">
        <f t="shared" si="3"/>
        <v>-</v>
      </c>
      <c r="F74" s="94">
        <f t="shared" si="5"/>
        <v>1</v>
      </c>
    </row>
    <row r="75" spans="1:6" ht="35.25" customHeight="1">
      <c r="A75" s="42" t="s">
        <v>31</v>
      </c>
      <c r="B75" s="53" t="s">
        <v>32</v>
      </c>
      <c r="C75" s="36">
        <v>193</v>
      </c>
      <c r="D75" s="35">
        <f>C75</f>
        <v>193</v>
      </c>
      <c r="E75" s="91" t="str">
        <f t="shared" si="3"/>
        <v>-</v>
      </c>
      <c r="F75" s="94">
        <f t="shared" si="5"/>
        <v>1</v>
      </c>
    </row>
    <row r="76" spans="1:6" ht="35.25" customHeight="1">
      <c r="A76" s="42" t="s">
        <v>33</v>
      </c>
      <c r="B76" s="53" t="s">
        <v>34</v>
      </c>
      <c r="C76" s="35">
        <v>180</v>
      </c>
      <c r="D76" s="35">
        <f>C76</f>
        <v>180</v>
      </c>
      <c r="E76" s="91" t="str">
        <f t="shared" si="3"/>
        <v>-</v>
      </c>
      <c r="F76" s="92">
        <f t="shared" si="5"/>
        <v>1</v>
      </c>
    </row>
    <row r="77" spans="1:6" s="3" customFormat="1" ht="30" customHeight="1">
      <c r="A77" s="44" t="s">
        <v>35</v>
      </c>
      <c r="B77" s="58" t="s">
        <v>202</v>
      </c>
      <c r="C77" s="38">
        <f>SUM(C78:C81)</f>
        <v>6754</v>
      </c>
      <c r="D77" s="38">
        <f>SUM(D78:D81)</f>
        <v>6754</v>
      </c>
      <c r="E77" s="13" t="str">
        <f t="shared" si="3"/>
        <v>-</v>
      </c>
      <c r="F77" s="95">
        <f t="shared" si="5"/>
        <v>1</v>
      </c>
    </row>
    <row r="78" spans="1:6" ht="42" customHeight="1">
      <c r="A78" s="42" t="s">
        <v>153</v>
      </c>
      <c r="B78" s="53" t="s">
        <v>203</v>
      </c>
      <c r="C78" s="35">
        <v>1632</v>
      </c>
      <c r="D78" s="35">
        <f>C78</f>
        <v>1632</v>
      </c>
      <c r="E78" s="96" t="str">
        <f>IF(C78=D78,"-",D78-C78)</f>
        <v>-</v>
      </c>
      <c r="F78" s="102">
        <f t="shared" si="5"/>
        <v>1</v>
      </c>
    </row>
    <row r="79" spans="1:6" ht="31.5" customHeight="1">
      <c r="A79" s="42" t="s">
        <v>36</v>
      </c>
      <c r="B79" s="53" t="s">
        <v>65</v>
      </c>
      <c r="C79" s="35">
        <v>5022</v>
      </c>
      <c r="D79" s="35">
        <f>C79</f>
        <v>5022</v>
      </c>
      <c r="E79" s="96" t="str">
        <f>IF(C79=D79,"-",D79-C79)</f>
        <v>-</v>
      </c>
      <c r="F79" s="102">
        <f t="shared" si="5"/>
        <v>1</v>
      </c>
    </row>
    <row r="80" spans="1:6" ht="31.5" customHeight="1">
      <c r="A80" s="42" t="s">
        <v>37</v>
      </c>
      <c r="B80" s="53" t="s">
        <v>204</v>
      </c>
      <c r="C80" s="35">
        <v>0</v>
      </c>
      <c r="D80" s="35">
        <f>C80</f>
        <v>0</v>
      </c>
      <c r="E80" s="96" t="str">
        <f>IF(C80=D80,"-",D80-C80)</f>
        <v>-</v>
      </c>
      <c r="F80" s="102" t="str">
        <f t="shared" si="5"/>
        <v>-</v>
      </c>
    </row>
    <row r="81" spans="1:6" ht="31.5" customHeight="1">
      <c r="A81" s="42" t="s">
        <v>156</v>
      </c>
      <c r="B81" s="53" t="s">
        <v>157</v>
      </c>
      <c r="C81" s="35">
        <v>100</v>
      </c>
      <c r="D81" s="35">
        <f>C81</f>
        <v>100</v>
      </c>
      <c r="E81" s="96" t="str">
        <f>IF(C81=D81,"-",D81-C81)</f>
        <v>-</v>
      </c>
      <c r="F81" s="102">
        <f t="shared" si="5"/>
        <v>1</v>
      </c>
    </row>
    <row r="95" ht="45" customHeight="1"/>
    <row r="96" ht="45" customHeight="1"/>
    <row r="99" ht="69.75" customHeight="1"/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1" r:id="rId1"/>
  <headerFooter alignWithMargins="0">
    <oddFooter>&amp;R&amp;20&amp;P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81"/>
  <sheetViews>
    <sheetView showGridLines="0" zoomScale="55" zoomScaleNormal="55" zoomScaleSheetLayoutView="55" zoomScalePageLayoutView="0" workbookViewId="0" topLeftCell="A1">
      <pane xSplit="2" ySplit="7" topLeftCell="C50" activePane="bottomRight" state="frozen"/>
      <selection pane="topLeft" activeCell="G1" sqref="G1:I16384"/>
      <selection pane="topRight" activeCell="G1" sqref="G1:I16384"/>
      <selection pane="bottomLeft" activeCell="G1" sqref="G1:I16384"/>
      <selection pane="bottomRight" activeCell="G1" sqref="G1:I16384"/>
    </sheetView>
  </sheetViews>
  <sheetFormatPr defaultColWidth="9.00390625" defaultRowHeight="12.75"/>
  <cols>
    <col min="1" max="1" width="9.125" style="2" customWidth="1"/>
    <col min="2" max="2" width="123.625" style="2" customWidth="1"/>
    <col min="3" max="6" width="20.75390625" style="2" customWidth="1"/>
    <col min="7" max="16384" width="9.125" style="2" customWidth="1"/>
  </cols>
  <sheetData>
    <row r="1" spans="1:6" s="61" customFormat="1" ht="33" customHeight="1">
      <c r="A1" s="166" t="str">
        <f>NFZ!A1</f>
        <v>ZMIANA PLANU FINANSOWEGO NARODOWEGO FUNDUSZU ZDROWIA NA 2009 ROK Z 27 MARCA 2009 R.</v>
      </c>
      <c r="B1" s="166"/>
      <c r="C1" s="166"/>
      <c r="D1" s="166"/>
      <c r="E1" s="166"/>
      <c r="F1" s="166"/>
    </row>
    <row r="2" spans="1:3" s="63" customFormat="1" ht="33" customHeight="1">
      <c r="A2" s="164" t="s">
        <v>106</v>
      </c>
      <c r="B2" s="164"/>
      <c r="C2" s="164"/>
    </row>
    <row r="3" spans="1:5" ht="33" customHeight="1">
      <c r="A3" s="1"/>
      <c r="B3" s="89"/>
      <c r="C3" s="30"/>
      <c r="E3" s="30" t="s">
        <v>117</v>
      </c>
    </row>
    <row r="4" spans="1:6" s="6" customFormat="1" ht="33" customHeight="1">
      <c r="A4" s="165" t="s">
        <v>64</v>
      </c>
      <c r="B4" s="165" t="s">
        <v>63</v>
      </c>
      <c r="C4" s="162" t="s">
        <v>235</v>
      </c>
      <c r="D4" s="161" t="s">
        <v>229</v>
      </c>
      <c r="E4" s="161" t="s">
        <v>234</v>
      </c>
      <c r="F4" s="161" t="s">
        <v>233</v>
      </c>
    </row>
    <row r="5" spans="1:6" s="6" customFormat="1" ht="33" customHeight="1">
      <c r="A5" s="165"/>
      <c r="B5" s="165"/>
      <c r="C5" s="163"/>
      <c r="D5" s="161"/>
      <c r="E5" s="161"/>
      <c r="F5" s="161"/>
    </row>
    <row r="6" spans="1:6" s="4" customFormat="1" ht="14.25">
      <c r="A6" s="31">
        <v>1</v>
      </c>
      <c r="B6" s="32">
        <v>2</v>
      </c>
      <c r="C6" s="32" t="s">
        <v>114</v>
      </c>
      <c r="D6" s="32" t="s">
        <v>230</v>
      </c>
      <c r="E6" s="32" t="s">
        <v>231</v>
      </c>
      <c r="F6" s="32" t="s">
        <v>232</v>
      </c>
    </row>
    <row r="7" spans="1:6" s="3" customFormat="1" ht="30" customHeight="1">
      <c r="A7" s="33" t="s">
        <v>0</v>
      </c>
      <c r="B7" s="51" t="s">
        <v>201</v>
      </c>
      <c r="C7" s="16">
        <f>C10+C13+C16+C20+C23+C26+C29+C32+C35+C38+C41+C44+C46+C49+C50+C51+C52+C53</f>
        <v>2507571</v>
      </c>
      <c r="D7" s="16">
        <f>D10+D13+D16+D20+D23+D26+D29+D32+D35+D38+D41+D44+D46+D49+D50+D51+D52+D53</f>
        <v>2547940</v>
      </c>
      <c r="E7" s="13">
        <f>IF(C7=D7,"-",D7-C7)</f>
        <v>40369</v>
      </c>
      <c r="F7" s="90">
        <f>IF(C7=0,"-",D7/C7)</f>
        <v>1.016</v>
      </c>
    </row>
    <row r="8" spans="1:6" s="3" customFormat="1" ht="48.75" customHeight="1">
      <c r="A8" s="39" t="s">
        <v>88</v>
      </c>
      <c r="B8" s="45" t="s">
        <v>89</v>
      </c>
      <c r="C8" s="35">
        <f>C11+C14+C17+C21+C24+C27+C30+C33+C36+C39+C42</f>
        <v>0</v>
      </c>
      <c r="D8" s="35">
        <f>D11+D14+D17+D21+D24+D27+D30+D33+D36+D39+D42</f>
        <v>0</v>
      </c>
      <c r="E8" s="91" t="str">
        <f>IF(C8=D8,"-",D8-C8)</f>
        <v>-</v>
      </c>
      <c r="F8" s="92" t="str">
        <f>IF(C8=0,"-",D8/C8)</f>
        <v>-</v>
      </c>
    </row>
    <row r="9" spans="1:6" s="3" customFormat="1" ht="30.75" customHeight="1">
      <c r="A9" s="39" t="s">
        <v>178</v>
      </c>
      <c r="B9" s="46" t="s">
        <v>195</v>
      </c>
      <c r="C9" s="52">
        <f>C12+C15+C18+C22+C25+C28+C31+C34+C37+C40+C43+C48+C45</f>
        <v>0</v>
      </c>
      <c r="D9" s="52">
        <f>D12+D15+D18+D22+D25+D28+D31+D34+D37+D40+D43+D48+D45</f>
        <v>0</v>
      </c>
      <c r="E9" s="91" t="str">
        <f aca="true" t="shared" si="0" ref="E9:E55">IF(C9=D9,"-",D9-C9)</f>
        <v>-</v>
      </c>
      <c r="F9" s="92" t="str">
        <f aca="true" t="shared" si="1" ref="F9:F72">IF(C9=0,"-",D9/C9)</f>
        <v>-</v>
      </c>
    </row>
    <row r="10" spans="1:6" ht="31.5" customHeight="1">
      <c r="A10" s="40" t="s">
        <v>1</v>
      </c>
      <c r="B10" s="47" t="s">
        <v>66</v>
      </c>
      <c r="C10" s="36">
        <v>302532</v>
      </c>
      <c r="D10" s="36">
        <f>C10+22778</f>
        <v>325310</v>
      </c>
      <c r="E10" s="91">
        <f t="shared" si="0"/>
        <v>22778</v>
      </c>
      <c r="F10" s="92">
        <f t="shared" si="1"/>
        <v>1.0753</v>
      </c>
    </row>
    <row r="11" spans="1:6" ht="31.5" customHeight="1">
      <c r="A11" s="39" t="s">
        <v>67</v>
      </c>
      <c r="B11" s="46" t="s">
        <v>87</v>
      </c>
      <c r="C11" s="35">
        <v>0</v>
      </c>
      <c r="D11" s="36">
        <f aca="true" t="shared" si="2" ref="D11:D54">C11</f>
        <v>0</v>
      </c>
      <c r="E11" s="91" t="str">
        <f t="shared" si="0"/>
        <v>-</v>
      </c>
      <c r="F11" s="92" t="str">
        <f t="shared" si="1"/>
        <v>-</v>
      </c>
    </row>
    <row r="12" spans="1:6" ht="31.5" customHeight="1">
      <c r="A12" s="39" t="s">
        <v>179</v>
      </c>
      <c r="B12" s="46" t="s">
        <v>196</v>
      </c>
      <c r="C12" s="35">
        <v>0</v>
      </c>
      <c r="D12" s="36">
        <f t="shared" si="2"/>
        <v>0</v>
      </c>
      <c r="E12" s="91" t="str">
        <f t="shared" si="0"/>
        <v>-</v>
      </c>
      <c r="F12" s="92" t="str">
        <f t="shared" si="1"/>
        <v>-</v>
      </c>
    </row>
    <row r="13" spans="1:6" ht="31.5" customHeight="1">
      <c r="A13" s="40" t="s">
        <v>2</v>
      </c>
      <c r="B13" s="47" t="s">
        <v>68</v>
      </c>
      <c r="C13" s="36">
        <v>187073</v>
      </c>
      <c r="D13" s="36">
        <f t="shared" si="2"/>
        <v>187073</v>
      </c>
      <c r="E13" s="91" t="str">
        <f t="shared" si="0"/>
        <v>-</v>
      </c>
      <c r="F13" s="92">
        <f t="shared" si="1"/>
        <v>1</v>
      </c>
    </row>
    <row r="14" spans="1:6" ht="31.5" customHeight="1">
      <c r="A14" s="39" t="s">
        <v>69</v>
      </c>
      <c r="B14" s="46" t="s">
        <v>87</v>
      </c>
      <c r="C14" s="35">
        <v>0</v>
      </c>
      <c r="D14" s="36">
        <f t="shared" si="2"/>
        <v>0</v>
      </c>
      <c r="E14" s="91" t="str">
        <f t="shared" si="0"/>
        <v>-</v>
      </c>
      <c r="F14" s="92" t="str">
        <f t="shared" si="1"/>
        <v>-</v>
      </c>
    </row>
    <row r="15" spans="1:6" ht="31.5" customHeight="1">
      <c r="A15" s="39" t="s">
        <v>180</v>
      </c>
      <c r="B15" s="46" t="s">
        <v>196</v>
      </c>
      <c r="C15" s="35">
        <v>0</v>
      </c>
      <c r="D15" s="36">
        <f t="shared" si="2"/>
        <v>0</v>
      </c>
      <c r="E15" s="91" t="str">
        <f t="shared" si="0"/>
        <v>-</v>
      </c>
      <c r="F15" s="92" t="str">
        <f t="shared" si="1"/>
        <v>-</v>
      </c>
    </row>
    <row r="16" spans="1:6" ht="31.5" customHeight="1">
      <c r="A16" s="40" t="s">
        <v>3</v>
      </c>
      <c r="B16" s="47" t="s">
        <v>227</v>
      </c>
      <c r="C16" s="36">
        <v>1182419</v>
      </c>
      <c r="D16" s="36">
        <f t="shared" si="2"/>
        <v>1182419</v>
      </c>
      <c r="E16" s="91" t="str">
        <f t="shared" si="0"/>
        <v>-</v>
      </c>
      <c r="F16" s="92">
        <f t="shared" si="1"/>
        <v>1</v>
      </c>
    </row>
    <row r="17" spans="1:6" ht="31.5" customHeight="1">
      <c r="A17" s="39" t="s">
        <v>70</v>
      </c>
      <c r="B17" s="46" t="s">
        <v>87</v>
      </c>
      <c r="C17" s="35">
        <v>0</v>
      </c>
      <c r="D17" s="36">
        <f t="shared" si="2"/>
        <v>0</v>
      </c>
      <c r="E17" s="91" t="str">
        <f t="shared" si="0"/>
        <v>-</v>
      </c>
      <c r="F17" s="92" t="str">
        <f t="shared" si="1"/>
        <v>-</v>
      </c>
    </row>
    <row r="18" spans="1:6" ht="31.5" customHeight="1">
      <c r="A18" s="39" t="s">
        <v>90</v>
      </c>
      <c r="B18" s="46" t="s">
        <v>196</v>
      </c>
      <c r="C18" s="36">
        <v>0</v>
      </c>
      <c r="D18" s="36">
        <f t="shared" si="2"/>
        <v>0</v>
      </c>
      <c r="E18" s="91" t="str">
        <f t="shared" si="0"/>
        <v>-</v>
      </c>
      <c r="F18" s="92" t="str">
        <f t="shared" si="1"/>
        <v>-</v>
      </c>
    </row>
    <row r="19" spans="1:6" ht="31.5" customHeight="1">
      <c r="A19" s="39" t="s">
        <v>181</v>
      </c>
      <c r="B19" s="45" t="s">
        <v>91</v>
      </c>
      <c r="C19" s="36">
        <v>39171</v>
      </c>
      <c r="D19" s="36">
        <f t="shared" si="2"/>
        <v>39171</v>
      </c>
      <c r="E19" s="91" t="str">
        <f t="shared" si="0"/>
        <v>-</v>
      </c>
      <c r="F19" s="92">
        <f t="shared" si="1"/>
        <v>1</v>
      </c>
    </row>
    <row r="20" spans="1:6" ht="31.5" customHeight="1">
      <c r="A20" s="40" t="s">
        <v>4</v>
      </c>
      <c r="B20" s="47" t="s">
        <v>71</v>
      </c>
      <c r="C20" s="36">
        <v>85042</v>
      </c>
      <c r="D20" s="36">
        <f t="shared" si="2"/>
        <v>85042</v>
      </c>
      <c r="E20" s="91" t="str">
        <f t="shared" si="0"/>
        <v>-</v>
      </c>
      <c r="F20" s="92">
        <f t="shared" si="1"/>
        <v>1</v>
      </c>
    </row>
    <row r="21" spans="1:6" ht="31.5" customHeight="1">
      <c r="A21" s="39" t="s">
        <v>72</v>
      </c>
      <c r="B21" s="46" t="s">
        <v>87</v>
      </c>
      <c r="C21" s="35">
        <v>0</v>
      </c>
      <c r="D21" s="36">
        <f t="shared" si="2"/>
        <v>0</v>
      </c>
      <c r="E21" s="91" t="str">
        <f t="shared" si="0"/>
        <v>-</v>
      </c>
      <c r="F21" s="92" t="str">
        <f t="shared" si="1"/>
        <v>-</v>
      </c>
    </row>
    <row r="22" spans="1:6" ht="31.5" customHeight="1">
      <c r="A22" s="39" t="s">
        <v>182</v>
      </c>
      <c r="B22" s="46" t="s">
        <v>196</v>
      </c>
      <c r="C22" s="35">
        <v>0</v>
      </c>
      <c r="D22" s="36">
        <f t="shared" si="2"/>
        <v>0</v>
      </c>
      <c r="E22" s="91" t="str">
        <f t="shared" si="0"/>
        <v>-</v>
      </c>
      <c r="F22" s="92" t="str">
        <f t="shared" si="1"/>
        <v>-</v>
      </c>
    </row>
    <row r="23" spans="1:6" ht="31.5" customHeight="1">
      <c r="A23" s="40" t="s">
        <v>5</v>
      </c>
      <c r="B23" s="47" t="s">
        <v>73</v>
      </c>
      <c r="C23" s="36">
        <v>108651</v>
      </c>
      <c r="D23" s="36">
        <f t="shared" si="2"/>
        <v>108651</v>
      </c>
      <c r="E23" s="91" t="str">
        <f t="shared" si="0"/>
        <v>-</v>
      </c>
      <c r="F23" s="92">
        <f t="shared" si="1"/>
        <v>1</v>
      </c>
    </row>
    <row r="24" spans="1:6" ht="31.5" customHeight="1">
      <c r="A24" s="39" t="s">
        <v>74</v>
      </c>
      <c r="B24" s="46" t="s">
        <v>87</v>
      </c>
      <c r="C24" s="35">
        <v>0</v>
      </c>
      <c r="D24" s="36">
        <f t="shared" si="2"/>
        <v>0</v>
      </c>
      <c r="E24" s="91" t="str">
        <f t="shared" si="0"/>
        <v>-</v>
      </c>
      <c r="F24" s="92" t="str">
        <f t="shared" si="1"/>
        <v>-</v>
      </c>
    </row>
    <row r="25" spans="1:6" ht="31.5" customHeight="1">
      <c r="A25" s="39" t="s">
        <v>183</v>
      </c>
      <c r="B25" s="46" t="s">
        <v>196</v>
      </c>
      <c r="C25" s="35">
        <v>0</v>
      </c>
      <c r="D25" s="36">
        <f t="shared" si="2"/>
        <v>0</v>
      </c>
      <c r="E25" s="91" t="str">
        <f t="shared" si="0"/>
        <v>-</v>
      </c>
      <c r="F25" s="92" t="str">
        <f t="shared" si="1"/>
        <v>-</v>
      </c>
    </row>
    <row r="26" spans="1:6" ht="31.5" customHeight="1">
      <c r="A26" s="40" t="s">
        <v>6</v>
      </c>
      <c r="B26" s="47" t="s">
        <v>75</v>
      </c>
      <c r="C26" s="36">
        <v>77271</v>
      </c>
      <c r="D26" s="36">
        <f t="shared" si="2"/>
        <v>77271</v>
      </c>
      <c r="E26" s="91" t="str">
        <f t="shared" si="0"/>
        <v>-</v>
      </c>
      <c r="F26" s="92">
        <f t="shared" si="1"/>
        <v>1</v>
      </c>
    </row>
    <row r="27" spans="1:6" ht="31.5" customHeight="1">
      <c r="A27" s="39" t="s">
        <v>76</v>
      </c>
      <c r="B27" s="46" t="s">
        <v>87</v>
      </c>
      <c r="C27" s="35">
        <v>0</v>
      </c>
      <c r="D27" s="36">
        <f t="shared" si="2"/>
        <v>0</v>
      </c>
      <c r="E27" s="91" t="str">
        <f t="shared" si="0"/>
        <v>-</v>
      </c>
      <c r="F27" s="92" t="str">
        <f t="shared" si="1"/>
        <v>-</v>
      </c>
    </row>
    <row r="28" spans="1:6" ht="31.5" customHeight="1">
      <c r="A28" s="39" t="s">
        <v>184</v>
      </c>
      <c r="B28" s="46" t="s">
        <v>196</v>
      </c>
      <c r="C28" s="35">
        <v>0</v>
      </c>
      <c r="D28" s="36">
        <f t="shared" si="2"/>
        <v>0</v>
      </c>
      <c r="E28" s="91" t="str">
        <f t="shared" si="0"/>
        <v>-</v>
      </c>
      <c r="F28" s="92" t="str">
        <f t="shared" si="1"/>
        <v>-</v>
      </c>
    </row>
    <row r="29" spans="1:6" ht="31.5" customHeight="1">
      <c r="A29" s="40" t="s">
        <v>7</v>
      </c>
      <c r="B29" s="47" t="s">
        <v>77</v>
      </c>
      <c r="C29" s="36">
        <v>100049</v>
      </c>
      <c r="D29" s="36">
        <f t="shared" si="2"/>
        <v>100049</v>
      </c>
      <c r="E29" s="91" t="str">
        <f t="shared" si="0"/>
        <v>-</v>
      </c>
      <c r="F29" s="92">
        <f t="shared" si="1"/>
        <v>1</v>
      </c>
    </row>
    <row r="30" spans="1:6" ht="31.5" customHeight="1">
      <c r="A30" s="39" t="s">
        <v>78</v>
      </c>
      <c r="B30" s="46" t="s">
        <v>87</v>
      </c>
      <c r="C30" s="35">
        <v>0</v>
      </c>
      <c r="D30" s="36">
        <f t="shared" si="2"/>
        <v>0</v>
      </c>
      <c r="E30" s="91" t="str">
        <f t="shared" si="0"/>
        <v>-</v>
      </c>
      <c r="F30" s="92" t="str">
        <f t="shared" si="1"/>
        <v>-</v>
      </c>
    </row>
    <row r="31" spans="1:6" ht="31.5" customHeight="1">
      <c r="A31" s="39" t="s">
        <v>185</v>
      </c>
      <c r="B31" s="46" t="s">
        <v>196</v>
      </c>
      <c r="C31" s="35">
        <v>0</v>
      </c>
      <c r="D31" s="36">
        <f t="shared" si="2"/>
        <v>0</v>
      </c>
      <c r="E31" s="91" t="str">
        <f t="shared" si="0"/>
        <v>-</v>
      </c>
      <c r="F31" s="92" t="str">
        <f t="shared" si="1"/>
        <v>-</v>
      </c>
    </row>
    <row r="32" spans="1:6" ht="31.5" customHeight="1">
      <c r="A32" s="40" t="s">
        <v>8</v>
      </c>
      <c r="B32" s="47" t="s">
        <v>79</v>
      </c>
      <c r="C32" s="36">
        <v>35105</v>
      </c>
      <c r="D32" s="36">
        <f t="shared" si="2"/>
        <v>35105</v>
      </c>
      <c r="E32" s="91" t="str">
        <f t="shared" si="0"/>
        <v>-</v>
      </c>
      <c r="F32" s="92">
        <f t="shared" si="1"/>
        <v>1</v>
      </c>
    </row>
    <row r="33" spans="1:6" ht="31.5" customHeight="1">
      <c r="A33" s="39" t="s">
        <v>80</v>
      </c>
      <c r="B33" s="46" t="s">
        <v>87</v>
      </c>
      <c r="C33" s="35">
        <v>0</v>
      </c>
      <c r="D33" s="36">
        <f t="shared" si="2"/>
        <v>0</v>
      </c>
      <c r="E33" s="91" t="str">
        <f t="shared" si="0"/>
        <v>-</v>
      </c>
      <c r="F33" s="92" t="str">
        <f t="shared" si="1"/>
        <v>-</v>
      </c>
    </row>
    <row r="34" spans="1:6" ht="31.5" customHeight="1">
      <c r="A34" s="39" t="s">
        <v>186</v>
      </c>
      <c r="B34" s="46" t="s">
        <v>196</v>
      </c>
      <c r="C34" s="35">
        <v>0</v>
      </c>
      <c r="D34" s="36">
        <f t="shared" si="2"/>
        <v>0</v>
      </c>
      <c r="E34" s="91" t="str">
        <f t="shared" si="0"/>
        <v>-</v>
      </c>
      <c r="F34" s="92" t="str">
        <f t="shared" si="1"/>
        <v>-</v>
      </c>
    </row>
    <row r="35" spans="1:6" ht="31.5" customHeight="1">
      <c r="A35" s="40" t="s">
        <v>9</v>
      </c>
      <c r="B35" s="47" t="s">
        <v>81</v>
      </c>
      <c r="C35" s="36">
        <v>2296</v>
      </c>
      <c r="D35" s="36">
        <f t="shared" si="2"/>
        <v>2296</v>
      </c>
      <c r="E35" s="91" t="str">
        <f t="shared" si="0"/>
        <v>-</v>
      </c>
      <c r="F35" s="92">
        <f t="shared" si="1"/>
        <v>1</v>
      </c>
    </row>
    <row r="36" spans="1:6" ht="31.5" customHeight="1">
      <c r="A36" s="39" t="s">
        <v>82</v>
      </c>
      <c r="B36" s="46" t="s">
        <v>87</v>
      </c>
      <c r="C36" s="35">
        <v>0</v>
      </c>
      <c r="D36" s="36">
        <f t="shared" si="2"/>
        <v>0</v>
      </c>
      <c r="E36" s="91" t="str">
        <f t="shared" si="0"/>
        <v>-</v>
      </c>
      <c r="F36" s="92" t="str">
        <f t="shared" si="1"/>
        <v>-</v>
      </c>
    </row>
    <row r="37" spans="1:6" ht="31.5" customHeight="1">
      <c r="A37" s="39" t="s">
        <v>187</v>
      </c>
      <c r="B37" s="46" t="s">
        <v>196</v>
      </c>
      <c r="C37" s="35">
        <v>0</v>
      </c>
      <c r="D37" s="36">
        <f t="shared" si="2"/>
        <v>0</v>
      </c>
      <c r="E37" s="91" t="str">
        <f t="shared" si="0"/>
        <v>-</v>
      </c>
      <c r="F37" s="92" t="str">
        <f t="shared" si="1"/>
        <v>-</v>
      </c>
    </row>
    <row r="38" spans="1:6" ht="36.75" customHeight="1">
      <c r="A38" s="40" t="s">
        <v>10</v>
      </c>
      <c r="B38" s="47" t="s">
        <v>86</v>
      </c>
      <c r="C38" s="36">
        <v>4579</v>
      </c>
      <c r="D38" s="36">
        <f>C38</f>
        <v>4579</v>
      </c>
      <c r="E38" s="91" t="str">
        <f t="shared" si="0"/>
        <v>-</v>
      </c>
      <c r="F38" s="92">
        <f t="shared" si="1"/>
        <v>1</v>
      </c>
    </row>
    <row r="39" spans="1:6" ht="31.5" customHeight="1">
      <c r="A39" s="39" t="s">
        <v>83</v>
      </c>
      <c r="B39" s="46" t="s">
        <v>87</v>
      </c>
      <c r="C39" s="35">
        <v>0</v>
      </c>
      <c r="D39" s="36">
        <f t="shared" si="2"/>
        <v>0</v>
      </c>
      <c r="E39" s="91" t="str">
        <f t="shared" si="0"/>
        <v>-</v>
      </c>
      <c r="F39" s="92" t="str">
        <f t="shared" si="1"/>
        <v>-</v>
      </c>
    </row>
    <row r="40" spans="1:6" ht="31.5" customHeight="1">
      <c r="A40" s="39" t="s">
        <v>188</v>
      </c>
      <c r="B40" s="46" t="s">
        <v>196</v>
      </c>
      <c r="C40" s="35">
        <v>0</v>
      </c>
      <c r="D40" s="36">
        <f t="shared" si="2"/>
        <v>0</v>
      </c>
      <c r="E40" s="91" t="str">
        <f t="shared" si="0"/>
        <v>-</v>
      </c>
      <c r="F40" s="92" t="str">
        <f t="shared" si="1"/>
        <v>-</v>
      </c>
    </row>
    <row r="41" spans="1:6" ht="31.5" customHeight="1">
      <c r="A41" s="40" t="s">
        <v>11</v>
      </c>
      <c r="B41" s="47" t="s">
        <v>84</v>
      </c>
      <c r="C41" s="36">
        <v>60634</v>
      </c>
      <c r="D41" s="36">
        <f>C41</f>
        <v>60634</v>
      </c>
      <c r="E41" s="91" t="str">
        <f t="shared" si="0"/>
        <v>-</v>
      </c>
      <c r="F41" s="92">
        <f t="shared" si="1"/>
        <v>1</v>
      </c>
    </row>
    <row r="42" spans="1:6" ht="31.5" customHeight="1">
      <c r="A42" s="39" t="s">
        <v>85</v>
      </c>
      <c r="B42" s="46" t="s">
        <v>87</v>
      </c>
      <c r="C42" s="35">
        <v>0</v>
      </c>
      <c r="D42" s="36">
        <f t="shared" si="2"/>
        <v>0</v>
      </c>
      <c r="E42" s="91" t="str">
        <f t="shared" si="0"/>
        <v>-</v>
      </c>
      <c r="F42" s="92" t="str">
        <f t="shared" si="1"/>
        <v>-</v>
      </c>
    </row>
    <row r="43" spans="1:6" ht="31.5" customHeight="1">
      <c r="A43" s="39" t="s">
        <v>189</v>
      </c>
      <c r="B43" s="46" t="s">
        <v>196</v>
      </c>
      <c r="C43" s="35">
        <v>0</v>
      </c>
      <c r="D43" s="36">
        <f t="shared" si="2"/>
        <v>0</v>
      </c>
      <c r="E43" s="91" t="str">
        <f t="shared" si="0"/>
        <v>-</v>
      </c>
      <c r="F43" s="92" t="str">
        <f t="shared" si="1"/>
        <v>-</v>
      </c>
    </row>
    <row r="44" spans="1:6" ht="31.5" customHeight="1">
      <c r="A44" s="40" t="s">
        <v>12</v>
      </c>
      <c r="B44" s="47" t="s">
        <v>13</v>
      </c>
      <c r="C44" s="36">
        <v>29411</v>
      </c>
      <c r="D44" s="36">
        <f>C44</f>
        <v>29411</v>
      </c>
      <c r="E44" s="91" t="str">
        <f t="shared" si="0"/>
        <v>-</v>
      </c>
      <c r="F44" s="92">
        <f t="shared" si="1"/>
        <v>1</v>
      </c>
    </row>
    <row r="45" spans="1:6" ht="31.5" customHeight="1">
      <c r="A45" s="39" t="s">
        <v>190</v>
      </c>
      <c r="B45" s="45" t="s">
        <v>196</v>
      </c>
      <c r="C45" s="36">
        <v>0</v>
      </c>
      <c r="D45" s="36">
        <f t="shared" si="2"/>
        <v>0</v>
      </c>
      <c r="E45" s="91" t="str">
        <f t="shared" si="0"/>
        <v>-</v>
      </c>
      <c r="F45" s="92" t="str">
        <f t="shared" si="1"/>
        <v>-</v>
      </c>
    </row>
    <row r="46" spans="1:6" ht="31.5" customHeight="1">
      <c r="A46" s="40" t="s">
        <v>14</v>
      </c>
      <c r="B46" s="47" t="s">
        <v>15</v>
      </c>
      <c r="C46" s="36">
        <v>332409</v>
      </c>
      <c r="D46" s="36">
        <f>C46+17591</f>
        <v>350000</v>
      </c>
      <c r="E46" s="91">
        <f t="shared" si="0"/>
        <v>17591</v>
      </c>
      <c r="F46" s="92">
        <f t="shared" si="1"/>
        <v>1.0529</v>
      </c>
    </row>
    <row r="47" spans="1:6" ht="31.5" customHeight="1">
      <c r="A47" s="39" t="s">
        <v>92</v>
      </c>
      <c r="B47" s="45" t="s">
        <v>93</v>
      </c>
      <c r="C47" s="36">
        <v>634</v>
      </c>
      <c r="D47" s="36">
        <f t="shared" si="2"/>
        <v>634</v>
      </c>
      <c r="E47" s="91" t="str">
        <f t="shared" si="0"/>
        <v>-</v>
      </c>
      <c r="F47" s="92">
        <f t="shared" si="1"/>
        <v>1</v>
      </c>
    </row>
    <row r="48" spans="1:6" ht="31.5" customHeight="1">
      <c r="A48" s="39" t="s">
        <v>191</v>
      </c>
      <c r="B48" s="45" t="s">
        <v>196</v>
      </c>
      <c r="C48" s="36">
        <v>0</v>
      </c>
      <c r="D48" s="36">
        <f t="shared" si="2"/>
        <v>0</v>
      </c>
      <c r="E48" s="91" t="str">
        <f t="shared" si="0"/>
        <v>-</v>
      </c>
      <c r="F48" s="92" t="str">
        <f t="shared" si="1"/>
        <v>-</v>
      </c>
    </row>
    <row r="49" spans="1:6" ht="33" customHeight="1">
      <c r="A49" s="41" t="s">
        <v>16</v>
      </c>
      <c r="B49" s="48" t="s">
        <v>197</v>
      </c>
      <c r="C49" s="36">
        <v>0</v>
      </c>
      <c r="D49" s="36">
        <f t="shared" si="2"/>
        <v>0</v>
      </c>
      <c r="E49" s="91" t="str">
        <f>IF(C49=D49,"-",D49-C49)</f>
        <v>-</v>
      </c>
      <c r="F49" s="92" t="str">
        <f>IF(C49=0,"-",D49/C49)</f>
        <v>-</v>
      </c>
    </row>
    <row r="50" spans="1:6" ht="33" customHeight="1">
      <c r="A50" s="42" t="s">
        <v>17</v>
      </c>
      <c r="B50" s="49" t="s">
        <v>61</v>
      </c>
      <c r="C50" s="36">
        <v>0</v>
      </c>
      <c r="D50" s="36">
        <f t="shared" si="2"/>
        <v>0</v>
      </c>
      <c r="E50" s="91" t="str">
        <f>IF(C50=D50,"-",D50-C50)</f>
        <v>-</v>
      </c>
      <c r="F50" s="92" t="str">
        <f>IF(C50=0,"-",D50/C50)</f>
        <v>-</v>
      </c>
    </row>
    <row r="51" spans="1:6" ht="33" customHeight="1">
      <c r="A51" s="42" t="s">
        <v>192</v>
      </c>
      <c r="B51" s="49" t="s">
        <v>198</v>
      </c>
      <c r="C51" s="36">
        <v>0</v>
      </c>
      <c r="D51" s="36">
        <f t="shared" si="2"/>
        <v>0</v>
      </c>
      <c r="E51" s="91" t="str">
        <f>IF(C51=D51,"-",D51-C51)</f>
        <v>-</v>
      </c>
      <c r="F51" s="92" t="str">
        <f>IF(C51=0,"-",D51/C51)</f>
        <v>-</v>
      </c>
    </row>
    <row r="52" spans="1:6" ht="33" customHeight="1">
      <c r="A52" s="42" t="s">
        <v>193</v>
      </c>
      <c r="B52" s="49" t="s">
        <v>199</v>
      </c>
      <c r="C52" s="36">
        <v>0</v>
      </c>
      <c r="D52" s="36">
        <f>C52</f>
        <v>0</v>
      </c>
      <c r="E52" s="91" t="str">
        <f>IF(C52=D52,"-",D52-C52)</f>
        <v>-</v>
      </c>
      <c r="F52" s="92" t="str">
        <f>IF(C52=0,"-",D52/C52)</f>
        <v>-</v>
      </c>
    </row>
    <row r="53" spans="1:6" ht="33" customHeight="1">
      <c r="A53" s="42" t="s">
        <v>194</v>
      </c>
      <c r="B53" s="49" t="s">
        <v>200</v>
      </c>
      <c r="C53" s="36">
        <v>100</v>
      </c>
      <c r="D53" s="36">
        <f t="shared" si="2"/>
        <v>100</v>
      </c>
      <c r="E53" s="91" t="str">
        <f>IF(C53=D53,"-",D53-C53)</f>
        <v>-</v>
      </c>
      <c r="F53" s="92">
        <f>IF(C53=0,"-",D53/C53)</f>
        <v>1</v>
      </c>
    </row>
    <row r="54" spans="1:6" s="5" customFormat="1" ht="31.5" customHeight="1">
      <c r="A54" s="43" t="s">
        <v>95</v>
      </c>
      <c r="B54" s="50" t="s">
        <v>96</v>
      </c>
      <c r="C54" s="35">
        <v>0</v>
      </c>
      <c r="D54" s="36">
        <f t="shared" si="2"/>
        <v>0</v>
      </c>
      <c r="E54" s="91" t="str">
        <f t="shared" si="0"/>
        <v>-</v>
      </c>
      <c r="F54" s="92" t="str">
        <f t="shared" si="1"/>
        <v>-</v>
      </c>
    </row>
    <row r="55" spans="1:6" s="5" customFormat="1" ht="31.5" customHeight="1">
      <c r="A55" s="43" t="s">
        <v>94</v>
      </c>
      <c r="B55" s="50" t="s">
        <v>97</v>
      </c>
      <c r="C55" s="35">
        <v>99677</v>
      </c>
      <c r="D55" s="36">
        <f>C55</f>
        <v>99677</v>
      </c>
      <c r="E55" s="91" t="str">
        <f t="shared" si="0"/>
        <v>-</v>
      </c>
      <c r="F55" s="92">
        <f t="shared" si="1"/>
        <v>1</v>
      </c>
    </row>
    <row r="56" spans="1:6" s="3" customFormat="1" ht="30" customHeight="1">
      <c r="A56" s="37" t="s">
        <v>18</v>
      </c>
      <c r="B56" s="59" t="s">
        <v>19</v>
      </c>
      <c r="C56" s="34">
        <f>C57+C58+C59+C67+C68+C74+C75+C76</f>
        <v>21091</v>
      </c>
      <c r="D56" s="34">
        <f>D57+D58+D59+D67+D68+D74+D75+D76+D73</f>
        <v>21091</v>
      </c>
      <c r="E56" s="13" t="str">
        <f>IF(C56=D56,"-",D56-C56)</f>
        <v>-</v>
      </c>
      <c r="F56" s="93">
        <f t="shared" si="1"/>
        <v>1</v>
      </c>
    </row>
    <row r="57" spans="1:6" ht="28.5" customHeight="1">
      <c r="A57" s="42" t="s">
        <v>20</v>
      </c>
      <c r="B57" s="53" t="s">
        <v>21</v>
      </c>
      <c r="C57" s="35">
        <v>695</v>
      </c>
      <c r="D57" s="35">
        <f>C57</f>
        <v>695</v>
      </c>
      <c r="E57" s="91" t="str">
        <f aca="true" t="shared" si="3" ref="E57:E77">IF(C57=D57,"-",D57-C57)</f>
        <v>-</v>
      </c>
      <c r="F57" s="92">
        <f t="shared" si="1"/>
        <v>1</v>
      </c>
    </row>
    <row r="58" spans="1:6" ht="28.5" customHeight="1">
      <c r="A58" s="42" t="s">
        <v>22</v>
      </c>
      <c r="B58" s="53" t="s">
        <v>23</v>
      </c>
      <c r="C58" s="35">
        <v>2321</v>
      </c>
      <c r="D58" s="35">
        <f>C58</f>
        <v>2321</v>
      </c>
      <c r="E58" s="91" t="str">
        <f t="shared" si="3"/>
        <v>-</v>
      </c>
      <c r="F58" s="92">
        <f t="shared" si="1"/>
        <v>1</v>
      </c>
    </row>
    <row r="59" spans="1:6" ht="28.5" customHeight="1">
      <c r="A59" s="42" t="s">
        <v>24</v>
      </c>
      <c r="B59" s="54" t="s">
        <v>38</v>
      </c>
      <c r="C59" s="35">
        <f>C60+C62+C63+C64+C65+C66</f>
        <v>101</v>
      </c>
      <c r="D59" s="35">
        <f>D60+D62+D63+D64+D65+D66</f>
        <v>101</v>
      </c>
      <c r="E59" s="91" t="str">
        <f t="shared" si="3"/>
        <v>-</v>
      </c>
      <c r="F59" s="92">
        <f t="shared" si="1"/>
        <v>1</v>
      </c>
    </row>
    <row r="60" spans="1:6" ht="28.5" customHeight="1">
      <c r="A60" s="55" t="s">
        <v>46</v>
      </c>
      <c r="B60" s="56" t="s">
        <v>39</v>
      </c>
      <c r="C60" s="35">
        <v>22</v>
      </c>
      <c r="D60" s="35">
        <f>C60</f>
        <v>22</v>
      </c>
      <c r="E60" s="91" t="str">
        <f t="shared" si="3"/>
        <v>-</v>
      </c>
      <c r="F60" s="92">
        <f t="shared" si="1"/>
        <v>1</v>
      </c>
    </row>
    <row r="61" spans="1:6" ht="28.5" customHeight="1">
      <c r="A61" s="55" t="s">
        <v>47</v>
      </c>
      <c r="B61" s="57" t="s">
        <v>40</v>
      </c>
      <c r="C61" s="35">
        <v>22</v>
      </c>
      <c r="D61" s="35">
        <f aca="true" t="shared" si="4" ref="D61:D73">C61</f>
        <v>22</v>
      </c>
      <c r="E61" s="91" t="str">
        <f t="shared" si="3"/>
        <v>-</v>
      </c>
      <c r="F61" s="92">
        <f t="shared" si="1"/>
        <v>1</v>
      </c>
    </row>
    <row r="62" spans="1:6" ht="28.5" customHeight="1">
      <c r="A62" s="55" t="s">
        <v>48</v>
      </c>
      <c r="B62" s="56" t="s">
        <v>41</v>
      </c>
      <c r="C62" s="35">
        <v>0</v>
      </c>
      <c r="D62" s="35">
        <f t="shared" si="4"/>
        <v>0</v>
      </c>
      <c r="E62" s="91" t="str">
        <f t="shared" si="3"/>
        <v>-</v>
      </c>
      <c r="F62" s="92" t="str">
        <f t="shared" si="1"/>
        <v>-</v>
      </c>
    </row>
    <row r="63" spans="1:6" ht="28.5" customHeight="1">
      <c r="A63" s="55" t="s">
        <v>49</v>
      </c>
      <c r="B63" s="56" t="s">
        <v>42</v>
      </c>
      <c r="C63" s="35">
        <v>0</v>
      </c>
      <c r="D63" s="35">
        <f t="shared" si="4"/>
        <v>0</v>
      </c>
      <c r="E63" s="91" t="str">
        <f t="shared" si="3"/>
        <v>-</v>
      </c>
      <c r="F63" s="92" t="str">
        <f t="shared" si="1"/>
        <v>-</v>
      </c>
    </row>
    <row r="64" spans="1:6" ht="28.5" customHeight="1">
      <c r="A64" s="55" t="s">
        <v>50</v>
      </c>
      <c r="B64" s="56" t="s">
        <v>43</v>
      </c>
      <c r="C64" s="35">
        <v>0</v>
      </c>
      <c r="D64" s="35">
        <f t="shared" si="4"/>
        <v>0</v>
      </c>
      <c r="E64" s="91" t="str">
        <f t="shared" si="3"/>
        <v>-</v>
      </c>
      <c r="F64" s="92" t="str">
        <f t="shared" si="1"/>
        <v>-</v>
      </c>
    </row>
    <row r="65" spans="1:6" ht="28.5" customHeight="1">
      <c r="A65" s="55" t="s">
        <v>51</v>
      </c>
      <c r="B65" s="56" t="s">
        <v>44</v>
      </c>
      <c r="C65" s="35">
        <v>50</v>
      </c>
      <c r="D65" s="35">
        <f t="shared" si="4"/>
        <v>50</v>
      </c>
      <c r="E65" s="91" t="str">
        <f t="shared" si="3"/>
        <v>-</v>
      </c>
      <c r="F65" s="92">
        <f t="shared" si="1"/>
        <v>1</v>
      </c>
    </row>
    <row r="66" spans="1:6" ht="28.5" customHeight="1">
      <c r="A66" s="55" t="s">
        <v>52</v>
      </c>
      <c r="B66" s="56" t="s">
        <v>45</v>
      </c>
      <c r="C66" s="35">
        <v>29</v>
      </c>
      <c r="D66" s="35">
        <f t="shared" si="4"/>
        <v>29</v>
      </c>
      <c r="E66" s="91" t="str">
        <f t="shared" si="3"/>
        <v>-</v>
      </c>
      <c r="F66" s="92">
        <f t="shared" si="1"/>
        <v>1</v>
      </c>
    </row>
    <row r="67" spans="1:6" ht="28.5" customHeight="1">
      <c r="A67" s="42" t="s">
        <v>25</v>
      </c>
      <c r="B67" s="53" t="s">
        <v>26</v>
      </c>
      <c r="C67" s="35">
        <v>12449</v>
      </c>
      <c r="D67" s="35">
        <f t="shared" si="4"/>
        <v>12449</v>
      </c>
      <c r="E67" s="91" t="str">
        <f t="shared" si="3"/>
        <v>-</v>
      </c>
      <c r="F67" s="92">
        <f t="shared" si="1"/>
        <v>1</v>
      </c>
    </row>
    <row r="68" spans="1:6" ht="28.5" customHeight="1">
      <c r="A68" s="42" t="s">
        <v>27</v>
      </c>
      <c r="B68" s="54" t="s">
        <v>62</v>
      </c>
      <c r="C68" s="35">
        <f>SUM(C69:C72)</f>
        <v>2516</v>
      </c>
      <c r="D68" s="35">
        <f>SUM(D69:D72)</f>
        <v>2516</v>
      </c>
      <c r="E68" s="91" t="str">
        <f t="shared" si="3"/>
        <v>-</v>
      </c>
      <c r="F68" s="92">
        <f t="shared" si="1"/>
        <v>1</v>
      </c>
    </row>
    <row r="69" spans="1:6" ht="28.5" customHeight="1">
      <c r="A69" s="55" t="s">
        <v>57</v>
      </c>
      <c r="B69" s="56" t="s">
        <v>53</v>
      </c>
      <c r="C69" s="35">
        <v>1891</v>
      </c>
      <c r="D69" s="35">
        <f>C69</f>
        <v>1891</v>
      </c>
      <c r="E69" s="91" t="str">
        <f t="shared" si="3"/>
        <v>-</v>
      </c>
      <c r="F69" s="92">
        <f t="shared" si="1"/>
        <v>1</v>
      </c>
    </row>
    <row r="70" spans="1:6" ht="28.5" customHeight="1">
      <c r="A70" s="55" t="s">
        <v>58</v>
      </c>
      <c r="B70" s="56" t="s">
        <v>54</v>
      </c>
      <c r="C70" s="35">
        <v>305</v>
      </c>
      <c r="D70" s="35">
        <f>C70</f>
        <v>305</v>
      </c>
      <c r="E70" s="91" t="str">
        <f t="shared" si="3"/>
        <v>-</v>
      </c>
      <c r="F70" s="92">
        <f t="shared" si="1"/>
        <v>1</v>
      </c>
    </row>
    <row r="71" spans="1:6" ht="28.5" customHeight="1">
      <c r="A71" s="55" t="s">
        <v>59</v>
      </c>
      <c r="B71" s="56" t="s">
        <v>55</v>
      </c>
      <c r="C71" s="35">
        <v>0</v>
      </c>
      <c r="D71" s="35">
        <f t="shared" si="4"/>
        <v>0</v>
      </c>
      <c r="E71" s="91" t="str">
        <f t="shared" si="3"/>
        <v>-</v>
      </c>
      <c r="F71" s="92" t="str">
        <f t="shared" si="1"/>
        <v>-</v>
      </c>
    </row>
    <row r="72" spans="1:6" ht="28.5" customHeight="1">
      <c r="A72" s="55" t="s">
        <v>60</v>
      </c>
      <c r="B72" s="56" t="s">
        <v>56</v>
      </c>
      <c r="C72" s="35">
        <v>320</v>
      </c>
      <c r="D72" s="35">
        <f>C72</f>
        <v>320</v>
      </c>
      <c r="E72" s="91" t="str">
        <f t="shared" si="3"/>
        <v>-</v>
      </c>
      <c r="F72" s="92">
        <f t="shared" si="1"/>
        <v>1</v>
      </c>
    </row>
    <row r="73" spans="1:6" ht="28.5" customHeight="1">
      <c r="A73" s="42" t="s">
        <v>28</v>
      </c>
      <c r="B73" s="53" t="s">
        <v>29</v>
      </c>
      <c r="C73" s="35">
        <v>0</v>
      </c>
      <c r="D73" s="35">
        <f t="shared" si="4"/>
        <v>0</v>
      </c>
      <c r="E73" s="91" t="str">
        <f t="shared" si="3"/>
        <v>-</v>
      </c>
      <c r="F73" s="92" t="str">
        <f aca="true" t="shared" si="5" ref="F73:F81">IF(C73=0,"-",D73/C73)</f>
        <v>-</v>
      </c>
    </row>
    <row r="74" spans="1:6" ht="48" customHeight="1">
      <c r="A74" s="42" t="s">
        <v>30</v>
      </c>
      <c r="B74" s="53" t="s">
        <v>148</v>
      </c>
      <c r="C74" s="36">
        <v>2320</v>
      </c>
      <c r="D74" s="35">
        <f>C74</f>
        <v>2320</v>
      </c>
      <c r="E74" s="91" t="str">
        <f t="shared" si="3"/>
        <v>-</v>
      </c>
      <c r="F74" s="94">
        <f t="shared" si="5"/>
        <v>1</v>
      </c>
    </row>
    <row r="75" spans="1:6" ht="35.25" customHeight="1">
      <c r="A75" s="42" t="s">
        <v>31</v>
      </c>
      <c r="B75" s="53" t="s">
        <v>32</v>
      </c>
      <c r="C75" s="36">
        <v>480</v>
      </c>
      <c r="D75" s="35">
        <f>C75</f>
        <v>480</v>
      </c>
      <c r="E75" s="91" t="str">
        <f t="shared" si="3"/>
        <v>-</v>
      </c>
      <c r="F75" s="94">
        <f t="shared" si="5"/>
        <v>1</v>
      </c>
    </row>
    <row r="76" spans="1:6" ht="35.25" customHeight="1">
      <c r="A76" s="42" t="s">
        <v>33</v>
      </c>
      <c r="B76" s="53" t="s">
        <v>34</v>
      </c>
      <c r="C76" s="35">
        <v>209</v>
      </c>
      <c r="D76" s="35">
        <f>C76</f>
        <v>209</v>
      </c>
      <c r="E76" s="91" t="str">
        <f t="shared" si="3"/>
        <v>-</v>
      </c>
      <c r="F76" s="92">
        <f t="shared" si="5"/>
        <v>1</v>
      </c>
    </row>
    <row r="77" spans="1:6" s="3" customFormat="1" ht="30" customHeight="1">
      <c r="A77" s="44" t="s">
        <v>35</v>
      </c>
      <c r="B77" s="58" t="s">
        <v>202</v>
      </c>
      <c r="C77" s="38">
        <f>SUM(C78:C81)</f>
        <v>10554</v>
      </c>
      <c r="D77" s="38">
        <f>SUM(D78:D81)</f>
        <v>10554</v>
      </c>
      <c r="E77" s="13" t="str">
        <f t="shared" si="3"/>
        <v>-</v>
      </c>
      <c r="F77" s="95">
        <f t="shared" si="5"/>
        <v>1</v>
      </c>
    </row>
    <row r="78" spans="1:6" ht="42" customHeight="1">
      <c r="A78" s="42" t="s">
        <v>153</v>
      </c>
      <c r="B78" s="53" t="s">
        <v>203</v>
      </c>
      <c r="C78" s="35">
        <v>247</v>
      </c>
      <c r="D78" s="35">
        <f>C78</f>
        <v>247</v>
      </c>
      <c r="E78" s="96" t="str">
        <f>IF(C78=D78,"-",D78-C78)</f>
        <v>-</v>
      </c>
      <c r="F78" s="102">
        <f t="shared" si="5"/>
        <v>1</v>
      </c>
    </row>
    <row r="79" spans="1:6" ht="31.5" customHeight="1">
      <c r="A79" s="42" t="s">
        <v>36</v>
      </c>
      <c r="B79" s="53" t="s">
        <v>65</v>
      </c>
      <c r="C79" s="35">
        <v>10057</v>
      </c>
      <c r="D79" s="35">
        <f>C79</f>
        <v>10057</v>
      </c>
      <c r="E79" s="96" t="str">
        <f>IF(C79=D79,"-",D79-C79)</f>
        <v>-</v>
      </c>
      <c r="F79" s="102">
        <f t="shared" si="5"/>
        <v>1</v>
      </c>
    </row>
    <row r="80" spans="1:6" ht="31.5" customHeight="1">
      <c r="A80" s="42" t="s">
        <v>37</v>
      </c>
      <c r="B80" s="53" t="s">
        <v>204</v>
      </c>
      <c r="C80" s="35">
        <v>0</v>
      </c>
      <c r="D80" s="35">
        <f>C80</f>
        <v>0</v>
      </c>
      <c r="E80" s="96" t="str">
        <f>IF(C80=D80,"-",D80-C80)</f>
        <v>-</v>
      </c>
      <c r="F80" s="102" t="str">
        <f t="shared" si="5"/>
        <v>-</v>
      </c>
    </row>
    <row r="81" spans="1:6" ht="31.5" customHeight="1">
      <c r="A81" s="42" t="s">
        <v>156</v>
      </c>
      <c r="B81" s="53" t="s">
        <v>157</v>
      </c>
      <c r="C81" s="35">
        <v>250</v>
      </c>
      <c r="D81" s="35">
        <f>C81</f>
        <v>250</v>
      </c>
      <c r="E81" s="96" t="str">
        <f>IF(C81=D81,"-",D81-C81)</f>
        <v>-</v>
      </c>
      <c r="F81" s="102">
        <f t="shared" si="5"/>
        <v>1</v>
      </c>
    </row>
    <row r="95" ht="45" customHeight="1"/>
    <row r="96" ht="45" customHeight="1"/>
    <row r="99" ht="69.75" customHeight="1"/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1" r:id="rId1"/>
  <headerFooter alignWithMargins="0">
    <oddFooter>&amp;R&amp;20&amp;P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81"/>
  <sheetViews>
    <sheetView showGridLines="0" zoomScale="55" zoomScaleNormal="55" zoomScaleSheetLayoutView="55" zoomScalePageLayoutView="0" workbookViewId="0" topLeftCell="A1">
      <pane xSplit="2" ySplit="7" topLeftCell="C8" activePane="bottomRight" state="frozen"/>
      <selection pane="topLeft" activeCell="G1" sqref="G1:I16384"/>
      <selection pane="topRight" activeCell="G1" sqref="G1:I16384"/>
      <selection pane="bottomLeft" activeCell="G1" sqref="G1:I16384"/>
      <selection pane="bottomRight" activeCell="G1" sqref="G1:I16384"/>
    </sheetView>
  </sheetViews>
  <sheetFormatPr defaultColWidth="9.00390625" defaultRowHeight="12.75"/>
  <cols>
    <col min="1" max="1" width="9.125" style="2" customWidth="1"/>
    <col min="2" max="2" width="123.625" style="2" customWidth="1"/>
    <col min="3" max="6" width="20.75390625" style="2" customWidth="1"/>
    <col min="7" max="16384" width="9.125" style="2" customWidth="1"/>
  </cols>
  <sheetData>
    <row r="1" spans="1:6" s="61" customFormat="1" ht="33" customHeight="1">
      <c r="A1" s="166" t="str">
        <f>NFZ!A1</f>
        <v>ZMIANA PLANU FINANSOWEGO NARODOWEGO FUNDUSZU ZDROWIA NA 2009 ROK Z 27 MARCA 2009 R.</v>
      </c>
      <c r="B1" s="166"/>
      <c r="C1" s="166"/>
      <c r="D1" s="166"/>
      <c r="E1" s="166"/>
      <c r="F1" s="166"/>
    </row>
    <row r="2" spans="1:3" s="63" customFormat="1" ht="33" customHeight="1">
      <c r="A2" s="164" t="s">
        <v>107</v>
      </c>
      <c r="B2" s="164"/>
      <c r="C2" s="164"/>
    </row>
    <row r="3" spans="1:5" ht="33" customHeight="1">
      <c r="A3" s="1"/>
      <c r="B3" s="89"/>
      <c r="C3" s="30"/>
      <c r="E3" s="30" t="s">
        <v>117</v>
      </c>
    </row>
    <row r="4" spans="1:6" s="6" customFormat="1" ht="33" customHeight="1">
      <c r="A4" s="165" t="s">
        <v>64</v>
      </c>
      <c r="B4" s="165" t="s">
        <v>63</v>
      </c>
      <c r="C4" s="162" t="s">
        <v>235</v>
      </c>
      <c r="D4" s="161" t="s">
        <v>229</v>
      </c>
      <c r="E4" s="161" t="s">
        <v>234</v>
      </c>
      <c r="F4" s="161" t="s">
        <v>233</v>
      </c>
    </row>
    <row r="5" spans="1:6" s="6" customFormat="1" ht="33" customHeight="1">
      <c r="A5" s="165"/>
      <c r="B5" s="165"/>
      <c r="C5" s="163"/>
      <c r="D5" s="161"/>
      <c r="E5" s="161"/>
      <c r="F5" s="161"/>
    </row>
    <row r="6" spans="1:6" s="4" customFormat="1" ht="14.25">
      <c r="A6" s="31">
        <v>1</v>
      </c>
      <c r="B6" s="32">
        <v>2</v>
      </c>
      <c r="C6" s="32" t="s">
        <v>114</v>
      </c>
      <c r="D6" s="32" t="s">
        <v>230</v>
      </c>
      <c r="E6" s="32" t="s">
        <v>231</v>
      </c>
      <c r="F6" s="32" t="s">
        <v>232</v>
      </c>
    </row>
    <row r="7" spans="1:6" s="3" customFormat="1" ht="30" customHeight="1">
      <c r="A7" s="33" t="s">
        <v>0</v>
      </c>
      <c r="B7" s="51" t="s">
        <v>201</v>
      </c>
      <c r="C7" s="16">
        <f>C10+C13+C16+C20+C23+C26+C29+C32+C35+C38+C41+C44+C46+C49+C50+C51+C52+C53</f>
        <v>1571558</v>
      </c>
      <c r="D7" s="16">
        <f>D10+D13+D16+D20+D23+D26+D29+D32+D35+D38+D41+D44+D46+D49+D50+D51+D52+D53</f>
        <v>1596858</v>
      </c>
      <c r="E7" s="13">
        <f>IF(C7=D7,"-",D7-C7)</f>
        <v>25300</v>
      </c>
      <c r="F7" s="90">
        <f>IF(C7=0,"-",D7/C7)</f>
        <v>1.016</v>
      </c>
    </row>
    <row r="8" spans="1:6" s="3" customFormat="1" ht="48.75" customHeight="1">
      <c r="A8" s="39" t="s">
        <v>88</v>
      </c>
      <c r="B8" s="45" t="s">
        <v>89</v>
      </c>
      <c r="C8" s="35">
        <f>C11+C14+C17+C21+C24+C27+C30+C33+C36+C39+C42</f>
        <v>0</v>
      </c>
      <c r="D8" s="35">
        <f>D11+D14+D17+D21+D24+D27+D30+D33+D36+D39+D42</f>
        <v>0</v>
      </c>
      <c r="E8" s="91" t="str">
        <f>IF(C8=D8,"-",D8-C8)</f>
        <v>-</v>
      </c>
      <c r="F8" s="92" t="str">
        <f>IF(C8=0,"-",D8/C8)</f>
        <v>-</v>
      </c>
    </row>
    <row r="9" spans="1:6" s="3" customFormat="1" ht="30.75" customHeight="1">
      <c r="A9" s="39" t="s">
        <v>178</v>
      </c>
      <c r="B9" s="46" t="s">
        <v>195</v>
      </c>
      <c r="C9" s="52">
        <f>C12+C15+C18+C22+C25+C28+C31+C34+C37+C40+C43+C48+C45</f>
        <v>0</v>
      </c>
      <c r="D9" s="52">
        <f>D12+D15+D18+D22+D25+D28+D31+D34+D37+D40+D43+D48+D45</f>
        <v>0</v>
      </c>
      <c r="E9" s="91" t="str">
        <f aca="true" t="shared" si="0" ref="E9:E55">IF(C9=D9,"-",D9-C9)</f>
        <v>-</v>
      </c>
      <c r="F9" s="92" t="str">
        <f aca="true" t="shared" si="1" ref="F9:F72">IF(C9=0,"-",D9/C9)</f>
        <v>-</v>
      </c>
    </row>
    <row r="10" spans="1:6" ht="31.5" customHeight="1">
      <c r="A10" s="40" t="s">
        <v>1</v>
      </c>
      <c r="B10" s="47" t="s">
        <v>66</v>
      </c>
      <c r="C10" s="36">
        <v>183087</v>
      </c>
      <c r="D10" s="36">
        <f>C10+12077</f>
        <v>195164</v>
      </c>
      <c r="E10" s="91">
        <f t="shared" si="0"/>
        <v>12077</v>
      </c>
      <c r="F10" s="92">
        <f t="shared" si="1"/>
        <v>1.066</v>
      </c>
    </row>
    <row r="11" spans="1:6" ht="31.5" customHeight="1">
      <c r="A11" s="39" t="s">
        <v>67</v>
      </c>
      <c r="B11" s="46" t="s">
        <v>87</v>
      </c>
      <c r="C11" s="35">
        <v>0</v>
      </c>
      <c r="D11" s="36">
        <f aca="true" t="shared" si="2" ref="D11:D54">C11</f>
        <v>0</v>
      </c>
      <c r="E11" s="91" t="str">
        <f t="shared" si="0"/>
        <v>-</v>
      </c>
      <c r="F11" s="92" t="str">
        <f t="shared" si="1"/>
        <v>-</v>
      </c>
    </row>
    <row r="12" spans="1:6" ht="31.5" customHeight="1">
      <c r="A12" s="39" t="s">
        <v>179</v>
      </c>
      <c r="B12" s="46" t="s">
        <v>196</v>
      </c>
      <c r="C12" s="35">
        <v>0</v>
      </c>
      <c r="D12" s="36">
        <f t="shared" si="2"/>
        <v>0</v>
      </c>
      <c r="E12" s="91" t="str">
        <f t="shared" si="0"/>
        <v>-</v>
      </c>
      <c r="F12" s="92" t="str">
        <f t="shared" si="1"/>
        <v>-</v>
      </c>
    </row>
    <row r="13" spans="1:6" ht="31.5" customHeight="1">
      <c r="A13" s="40" t="s">
        <v>2</v>
      </c>
      <c r="B13" s="47" t="s">
        <v>68</v>
      </c>
      <c r="C13" s="36">
        <v>135596</v>
      </c>
      <c r="D13" s="36">
        <f>C13</f>
        <v>135596</v>
      </c>
      <c r="E13" s="91" t="str">
        <f t="shared" si="0"/>
        <v>-</v>
      </c>
      <c r="F13" s="92">
        <f t="shared" si="1"/>
        <v>1</v>
      </c>
    </row>
    <row r="14" spans="1:6" ht="31.5" customHeight="1">
      <c r="A14" s="39" t="s">
        <v>69</v>
      </c>
      <c r="B14" s="46" t="s">
        <v>87</v>
      </c>
      <c r="C14" s="35">
        <v>0</v>
      </c>
      <c r="D14" s="36">
        <f t="shared" si="2"/>
        <v>0</v>
      </c>
      <c r="E14" s="91" t="str">
        <f t="shared" si="0"/>
        <v>-</v>
      </c>
      <c r="F14" s="92" t="str">
        <f t="shared" si="1"/>
        <v>-</v>
      </c>
    </row>
    <row r="15" spans="1:6" ht="31.5" customHeight="1">
      <c r="A15" s="39" t="s">
        <v>180</v>
      </c>
      <c r="B15" s="46" t="s">
        <v>196</v>
      </c>
      <c r="C15" s="35">
        <v>0</v>
      </c>
      <c r="D15" s="36">
        <f t="shared" si="2"/>
        <v>0</v>
      </c>
      <c r="E15" s="91" t="str">
        <f t="shared" si="0"/>
        <v>-</v>
      </c>
      <c r="F15" s="92" t="str">
        <f t="shared" si="1"/>
        <v>-</v>
      </c>
    </row>
    <row r="16" spans="1:6" ht="31.5" customHeight="1">
      <c r="A16" s="40" t="s">
        <v>3</v>
      </c>
      <c r="B16" s="47" t="s">
        <v>227</v>
      </c>
      <c r="C16" s="36">
        <v>767789</v>
      </c>
      <c r="D16" s="36">
        <f>C16</f>
        <v>767789</v>
      </c>
      <c r="E16" s="91" t="str">
        <f t="shared" si="0"/>
        <v>-</v>
      </c>
      <c r="F16" s="92">
        <f t="shared" si="1"/>
        <v>1</v>
      </c>
    </row>
    <row r="17" spans="1:6" ht="31.5" customHeight="1">
      <c r="A17" s="39" t="s">
        <v>70</v>
      </c>
      <c r="B17" s="46" t="s">
        <v>87</v>
      </c>
      <c r="C17" s="35">
        <v>0</v>
      </c>
      <c r="D17" s="36">
        <f t="shared" si="2"/>
        <v>0</v>
      </c>
      <c r="E17" s="91" t="str">
        <f t="shared" si="0"/>
        <v>-</v>
      </c>
      <c r="F17" s="92" t="str">
        <f t="shared" si="1"/>
        <v>-</v>
      </c>
    </row>
    <row r="18" spans="1:6" ht="31.5" customHeight="1">
      <c r="A18" s="39" t="s">
        <v>90</v>
      </c>
      <c r="B18" s="46" t="s">
        <v>196</v>
      </c>
      <c r="C18" s="36">
        <v>0</v>
      </c>
      <c r="D18" s="36">
        <f t="shared" si="2"/>
        <v>0</v>
      </c>
      <c r="E18" s="91" t="str">
        <f t="shared" si="0"/>
        <v>-</v>
      </c>
      <c r="F18" s="92" t="str">
        <f t="shared" si="1"/>
        <v>-</v>
      </c>
    </row>
    <row r="19" spans="1:6" ht="31.5" customHeight="1">
      <c r="A19" s="39" t="s">
        <v>181</v>
      </c>
      <c r="B19" s="45" t="s">
        <v>91</v>
      </c>
      <c r="C19" s="36">
        <v>32000</v>
      </c>
      <c r="D19" s="36">
        <f t="shared" si="2"/>
        <v>32000</v>
      </c>
      <c r="E19" s="91" t="str">
        <f t="shared" si="0"/>
        <v>-</v>
      </c>
      <c r="F19" s="92">
        <f t="shared" si="1"/>
        <v>1</v>
      </c>
    </row>
    <row r="20" spans="1:6" ht="31.5" customHeight="1">
      <c r="A20" s="40" t="s">
        <v>4</v>
      </c>
      <c r="B20" s="47" t="s">
        <v>71</v>
      </c>
      <c r="C20" s="36">
        <v>68790</v>
      </c>
      <c r="D20" s="36">
        <f>C20</f>
        <v>68790</v>
      </c>
      <c r="E20" s="91" t="str">
        <f t="shared" si="0"/>
        <v>-</v>
      </c>
      <c r="F20" s="92">
        <f t="shared" si="1"/>
        <v>1</v>
      </c>
    </row>
    <row r="21" spans="1:6" ht="31.5" customHeight="1">
      <c r="A21" s="39" t="s">
        <v>72</v>
      </c>
      <c r="B21" s="46" t="s">
        <v>87</v>
      </c>
      <c r="C21" s="35">
        <v>0</v>
      </c>
      <c r="D21" s="36">
        <f t="shared" si="2"/>
        <v>0</v>
      </c>
      <c r="E21" s="91" t="str">
        <f t="shared" si="0"/>
        <v>-</v>
      </c>
      <c r="F21" s="92" t="str">
        <f t="shared" si="1"/>
        <v>-</v>
      </c>
    </row>
    <row r="22" spans="1:6" ht="31.5" customHeight="1">
      <c r="A22" s="39" t="s">
        <v>182</v>
      </c>
      <c r="B22" s="46" t="s">
        <v>196</v>
      </c>
      <c r="C22" s="35">
        <v>0</v>
      </c>
      <c r="D22" s="36">
        <f t="shared" si="2"/>
        <v>0</v>
      </c>
      <c r="E22" s="91" t="str">
        <f t="shared" si="0"/>
        <v>-</v>
      </c>
      <c r="F22" s="92" t="str">
        <f t="shared" si="1"/>
        <v>-</v>
      </c>
    </row>
    <row r="23" spans="1:6" ht="31.5" customHeight="1">
      <c r="A23" s="40" t="s">
        <v>5</v>
      </c>
      <c r="B23" s="47" t="s">
        <v>73</v>
      </c>
      <c r="C23" s="36">
        <v>39796</v>
      </c>
      <c r="D23" s="36">
        <f>C23</f>
        <v>39796</v>
      </c>
      <c r="E23" s="91" t="str">
        <f t="shared" si="0"/>
        <v>-</v>
      </c>
      <c r="F23" s="92">
        <f t="shared" si="1"/>
        <v>1</v>
      </c>
    </row>
    <row r="24" spans="1:6" ht="31.5" customHeight="1">
      <c r="A24" s="39" t="s">
        <v>74</v>
      </c>
      <c r="B24" s="46" t="s">
        <v>87</v>
      </c>
      <c r="C24" s="35">
        <v>0</v>
      </c>
      <c r="D24" s="36">
        <f t="shared" si="2"/>
        <v>0</v>
      </c>
      <c r="E24" s="91" t="str">
        <f t="shared" si="0"/>
        <v>-</v>
      </c>
      <c r="F24" s="92" t="str">
        <f t="shared" si="1"/>
        <v>-</v>
      </c>
    </row>
    <row r="25" spans="1:6" ht="31.5" customHeight="1">
      <c r="A25" s="39" t="s">
        <v>183</v>
      </c>
      <c r="B25" s="46" t="s">
        <v>196</v>
      </c>
      <c r="C25" s="35">
        <v>0</v>
      </c>
      <c r="D25" s="36">
        <f t="shared" si="2"/>
        <v>0</v>
      </c>
      <c r="E25" s="91" t="str">
        <f t="shared" si="0"/>
        <v>-</v>
      </c>
      <c r="F25" s="92" t="str">
        <f t="shared" si="1"/>
        <v>-</v>
      </c>
    </row>
    <row r="26" spans="1:6" ht="31.5" customHeight="1">
      <c r="A26" s="40" t="s">
        <v>6</v>
      </c>
      <c r="B26" s="47" t="s">
        <v>75</v>
      </c>
      <c r="C26" s="36">
        <v>26624</v>
      </c>
      <c r="D26" s="36">
        <f>C26</f>
        <v>26624</v>
      </c>
      <c r="E26" s="91" t="str">
        <f t="shared" si="0"/>
        <v>-</v>
      </c>
      <c r="F26" s="92">
        <f t="shared" si="1"/>
        <v>1</v>
      </c>
    </row>
    <row r="27" spans="1:6" ht="31.5" customHeight="1">
      <c r="A27" s="39" t="s">
        <v>76</v>
      </c>
      <c r="B27" s="46" t="s">
        <v>87</v>
      </c>
      <c r="C27" s="35">
        <v>0</v>
      </c>
      <c r="D27" s="36">
        <f t="shared" si="2"/>
        <v>0</v>
      </c>
      <c r="E27" s="91" t="str">
        <f t="shared" si="0"/>
        <v>-</v>
      </c>
      <c r="F27" s="92" t="str">
        <f t="shared" si="1"/>
        <v>-</v>
      </c>
    </row>
    <row r="28" spans="1:6" ht="31.5" customHeight="1">
      <c r="A28" s="39" t="s">
        <v>184</v>
      </c>
      <c r="B28" s="46" t="s">
        <v>196</v>
      </c>
      <c r="C28" s="35">
        <v>0</v>
      </c>
      <c r="D28" s="36">
        <f t="shared" si="2"/>
        <v>0</v>
      </c>
      <c r="E28" s="91" t="str">
        <f t="shared" si="0"/>
        <v>-</v>
      </c>
      <c r="F28" s="92" t="str">
        <f t="shared" si="1"/>
        <v>-</v>
      </c>
    </row>
    <row r="29" spans="1:6" ht="31.5" customHeight="1">
      <c r="A29" s="40" t="s">
        <v>7</v>
      </c>
      <c r="B29" s="47" t="s">
        <v>77</v>
      </c>
      <c r="C29" s="36">
        <v>65996</v>
      </c>
      <c r="D29" s="36">
        <f>C29</f>
        <v>65996</v>
      </c>
      <c r="E29" s="91" t="str">
        <f t="shared" si="0"/>
        <v>-</v>
      </c>
      <c r="F29" s="92">
        <f t="shared" si="1"/>
        <v>1</v>
      </c>
    </row>
    <row r="30" spans="1:6" ht="31.5" customHeight="1">
      <c r="A30" s="39" t="s">
        <v>78</v>
      </c>
      <c r="B30" s="46" t="s">
        <v>87</v>
      </c>
      <c r="C30" s="35">
        <v>0</v>
      </c>
      <c r="D30" s="36">
        <f t="shared" si="2"/>
        <v>0</v>
      </c>
      <c r="E30" s="91" t="str">
        <f t="shared" si="0"/>
        <v>-</v>
      </c>
      <c r="F30" s="92" t="str">
        <f t="shared" si="1"/>
        <v>-</v>
      </c>
    </row>
    <row r="31" spans="1:6" ht="31.5" customHeight="1">
      <c r="A31" s="39" t="s">
        <v>185</v>
      </c>
      <c r="B31" s="46" t="s">
        <v>196</v>
      </c>
      <c r="C31" s="35">
        <v>0</v>
      </c>
      <c r="D31" s="36">
        <f t="shared" si="2"/>
        <v>0</v>
      </c>
      <c r="E31" s="91" t="str">
        <f t="shared" si="0"/>
        <v>-</v>
      </c>
      <c r="F31" s="92" t="str">
        <f t="shared" si="1"/>
        <v>-</v>
      </c>
    </row>
    <row r="32" spans="1:6" ht="31.5" customHeight="1">
      <c r="A32" s="40" t="s">
        <v>8</v>
      </c>
      <c r="B32" s="47" t="s">
        <v>79</v>
      </c>
      <c r="C32" s="36">
        <v>22000</v>
      </c>
      <c r="D32" s="36">
        <f t="shared" si="2"/>
        <v>22000</v>
      </c>
      <c r="E32" s="91" t="str">
        <f t="shared" si="0"/>
        <v>-</v>
      </c>
      <c r="F32" s="92">
        <f t="shared" si="1"/>
        <v>1</v>
      </c>
    </row>
    <row r="33" spans="1:6" ht="31.5" customHeight="1">
      <c r="A33" s="39" t="s">
        <v>80</v>
      </c>
      <c r="B33" s="46" t="s">
        <v>87</v>
      </c>
      <c r="C33" s="35">
        <v>0</v>
      </c>
      <c r="D33" s="36">
        <f t="shared" si="2"/>
        <v>0</v>
      </c>
      <c r="E33" s="91" t="str">
        <f t="shared" si="0"/>
        <v>-</v>
      </c>
      <c r="F33" s="92" t="str">
        <f t="shared" si="1"/>
        <v>-</v>
      </c>
    </row>
    <row r="34" spans="1:6" ht="31.5" customHeight="1">
      <c r="A34" s="39" t="s">
        <v>186</v>
      </c>
      <c r="B34" s="46" t="s">
        <v>196</v>
      </c>
      <c r="C34" s="35">
        <v>0</v>
      </c>
      <c r="D34" s="36">
        <f t="shared" si="2"/>
        <v>0</v>
      </c>
      <c r="E34" s="91" t="str">
        <f t="shared" si="0"/>
        <v>-</v>
      </c>
      <c r="F34" s="92" t="str">
        <f t="shared" si="1"/>
        <v>-</v>
      </c>
    </row>
    <row r="35" spans="1:6" ht="31.5" customHeight="1">
      <c r="A35" s="40" t="s">
        <v>9</v>
      </c>
      <c r="B35" s="47" t="s">
        <v>81</v>
      </c>
      <c r="C35" s="36">
        <v>1200</v>
      </c>
      <c r="D35" s="36">
        <f t="shared" si="2"/>
        <v>1200</v>
      </c>
      <c r="E35" s="91" t="str">
        <f t="shared" si="0"/>
        <v>-</v>
      </c>
      <c r="F35" s="92">
        <f t="shared" si="1"/>
        <v>1</v>
      </c>
    </row>
    <row r="36" spans="1:6" ht="31.5" customHeight="1">
      <c r="A36" s="39" t="s">
        <v>82</v>
      </c>
      <c r="B36" s="46" t="s">
        <v>87</v>
      </c>
      <c r="C36" s="35">
        <v>0</v>
      </c>
      <c r="D36" s="36">
        <f t="shared" si="2"/>
        <v>0</v>
      </c>
      <c r="E36" s="91" t="str">
        <f t="shared" si="0"/>
        <v>-</v>
      </c>
      <c r="F36" s="92" t="str">
        <f t="shared" si="1"/>
        <v>-</v>
      </c>
    </row>
    <row r="37" spans="1:6" ht="31.5" customHeight="1">
      <c r="A37" s="39" t="s">
        <v>187</v>
      </c>
      <c r="B37" s="46" t="s">
        <v>196</v>
      </c>
      <c r="C37" s="35">
        <v>0</v>
      </c>
      <c r="D37" s="36">
        <f t="shared" si="2"/>
        <v>0</v>
      </c>
      <c r="E37" s="91" t="str">
        <f t="shared" si="0"/>
        <v>-</v>
      </c>
      <c r="F37" s="92" t="str">
        <f t="shared" si="1"/>
        <v>-</v>
      </c>
    </row>
    <row r="38" spans="1:6" ht="36.75" customHeight="1">
      <c r="A38" s="40" t="s">
        <v>10</v>
      </c>
      <c r="B38" s="47" t="s">
        <v>86</v>
      </c>
      <c r="C38" s="36">
        <v>4652</v>
      </c>
      <c r="D38" s="36">
        <f>C38</f>
        <v>4652</v>
      </c>
      <c r="E38" s="91" t="str">
        <f t="shared" si="0"/>
        <v>-</v>
      </c>
      <c r="F38" s="92">
        <f t="shared" si="1"/>
        <v>1</v>
      </c>
    </row>
    <row r="39" spans="1:6" ht="31.5" customHeight="1">
      <c r="A39" s="39" t="s">
        <v>83</v>
      </c>
      <c r="B39" s="46" t="s">
        <v>87</v>
      </c>
      <c r="C39" s="35">
        <v>0</v>
      </c>
      <c r="D39" s="36">
        <f t="shared" si="2"/>
        <v>0</v>
      </c>
      <c r="E39" s="91" t="str">
        <f t="shared" si="0"/>
        <v>-</v>
      </c>
      <c r="F39" s="92" t="str">
        <f t="shared" si="1"/>
        <v>-</v>
      </c>
    </row>
    <row r="40" spans="1:6" ht="31.5" customHeight="1">
      <c r="A40" s="39" t="s">
        <v>188</v>
      </c>
      <c r="B40" s="46" t="s">
        <v>196</v>
      </c>
      <c r="C40" s="35">
        <v>0</v>
      </c>
      <c r="D40" s="36">
        <f t="shared" si="2"/>
        <v>0</v>
      </c>
      <c r="E40" s="91" t="str">
        <f t="shared" si="0"/>
        <v>-</v>
      </c>
      <c r="F40" s="92" t="str">
        <f t="shared" si="1"/>
        <v>-</v>
      </c>
    </row>
    <row r="41" spans="1:6" ht="31.5" customHeight="1">
      <c r="A41" s="40" t="s">
        <v>11</v>
      </c>
      <c r="B41" s="47" t="s">
        <v>84</v>
      </c>
      <c r="C41" s="36">
        <v>35051</v>
      </c>
      <c r="D41" s="36">
        <f>C41</f>
        <v>35051</v>
      </c>
      <c r="E41" s="91" t="str">
        <f t="shared" si="0"/>
        <v>-</v>
      </c>
      <c r="F41" s="92">
        <f t="shared" si="1"/>
        <v>1</v>
      </c>
    </row>
    <row r="42" spans="1:6" ht="31.5" customHeight="1">
      <c r="A42" s="39" t="s">
        <v>85</v>
      </c>
      <c r="B42" s="46" t="s">
        <v>87</v>
      </c>
      <c r="C42" s="35">
        <v>0</v>
      </c>
      <c r="D42" s="36">
        <f t="shared" si="2"/>
        <v>0</v>
      </c>
      <c r="E42" s="91" t="str">
        <f t="shared" si="0"/>
        <v>-</v>
      </c>
      <c r="F42" s="92" t="str">
        <f t="shared" si="1"/>
        <v>-</v>
      </c>
    </row>
    <row r="43" spans="1:6" ht="31.5" customHeight="1">
      <c r="A43" s="39" t="s">
        <v>189</v>
      </c>
      <c r="B43" s="46" t="s">
        <v>196</v>
      </c>
      <c r="C43" s="35">
        <v>0</v>
      </c>
      <c r="D43" s="36">
        <f t="shared" si="2"/>
        <v>0</v>
      </c>
      <c r="E43" s="91" t="str">
        <f t="shared" si="0"/>
        <v>-</v>
      </c>
      <c r="F43" s="92" t="str">
        <f t="shared" si="1"/>
        <v>-</v>
      </c>
    </row>
    <row r="44" spans="1:6" ht="31.5" customHeight="1">
      <c r="A44" s="40" t="s">
        <v>12</v>
      </c>
      <c r="B44" s="47" t="s">
        <v>13</v>
      </c>
      <c r="C44" s="36">
        <v>18000</v>
      </c>
      <c r="D44" s="36">
        <f t="shared" si="2"/>
        <v>18000</v>
      </c>
      <c r="E44" s="91" t="str">
        <f t="shared" si="0"/>
        <v>-</v>
      </c>
      <c r="F44" s="92">
        <f t="shared" si="1"/>
        <v>1</v>
      </c>
    </row>
    <row r="45" spans="1:6" ht="31.5" customHeight="1">
      <c r="A45" s="39" t="s">
        <v>190</v>
      </c>
      <c r="B45" s="45" t="s">
        <v>196</v>
      </c>
      <c r="C45" s="36">
        <v>0</v>
      </c>
      <c r="D45" s="36">
        <f t="shared" si="2"/>
        <v>0</v>
      </c>
      <c r="E45" s="91" t="str">
        <f t="shared" si="0"/>
        <v>-</v>
      </c>
      <c r="F45" s="92" t="str">
        <f t="shared" si="1"/>
        <v>-</v>
      </c>
    </row>
    <row r="46" spans="1:6" ht="31.5" customHeight="1">
      <c r="A46" s="40" t="s">
        <v>14</v>
      </c>
      <c r="B46" s="47" t="s">
        <v>15</v>
      </c>
      <c r="C46" s="36">
        <v>202777</v>
      </c>
      <c r="D46" s="36">
        <f>C46+13223</f>
        <v>216000</v>
      </c>
      <c r="E46" s="91">
        <f t="shared" si="0"/>
        <v>13223</v>
      </c>
      <c r="F46" s="92">
        <f t="shared" si="1"/>
        <v>1.0652</v>
      </c>
    </row>
    <row r="47" spans="1:6" ht="31.5" customHeight="1">
      <c r="A47" s="39" t="s">
        <v>92</v>
      </c>
      <c r="B47" s="45" t="s">
        <v>93</v>
      </c>
      <c r="C47" s="36">
        <v>1500</v>
      </c>
      <c r="D47" s="36">
        <f t="shared" si="2"/>
        <v>1500</v>
      </c>
      <c r="E47" s="91" t="str">
        <f t="shared" si="0"/>
        <v>-</v>
      </c>
      <c r="F47" s="92">
        <f t="shared" si="1"/>
        <v>1</v>
      </c>
    </row>
    <row r="48" spans="1:6" ht="31.5" customHeight="1">
      <c r="A48" s="39" t="s">
        <v>191</v>
      </c>
      <c r="B48" s="45" t="s">
        <v>196</v>
      </c>
      <c r="C48" s="36">
        <v>0</v>
      </c>
      <c r="D48" s="36">
        <f t="shared" si="2"/>
        <v>0</v>
      </c>
      <c r="E48" s="91" t="str">
        <f t="shared" si="0"/>
        <v>-</v>
      </c>
      <c r="F48" s="92" t="str">
        <f t="shared" si="1"/>
        <v>-</v>
      </c>
    </row>
    <row r="49" spans="1:6" ht="33" customHeight="1">
      <c r="A49" s="41" t="s">
        <v>16</v>
      </c>
      <c r="B49" s="48" t="s">
        <v>197</v>
      </c>
      <c r="C49" s="36">
        <v>0</v>
      </c>
      <c r="D49" s="36">
        <f t="shared" si="2"/>
        <v>0</v>
      </c>
      <c r="E49" s="91" t="str">
        <f>IF(C49=D49,"-",D49-C49)</f>
        <v>-</v>
      </c>
      <c r="F49" s="92" t="str">
        <f>IF(C49=0,"-",D49/C49)</f>
        <v>-</v>
      </c>
    </row>
    <row r="50" spans="1:6" ht="33" customHeight="1">
      <c r="A50" s="42" t="s">
        <v>17</v>
      </c>
      <c r="B50" s="49" t="s">
        <v>61</v>
      </c>
      <c r="C50" s="36">
        <v>0</v>
      </c>
      <c r="D50" s="36">
        <f t="shared" si="2"/>
        <v>0</v>
      </c>
      <c r="E50" s="91" t="str">
        <f>IF(C50=D50,"-",D50-C50)</f>
        <v>-</v>
      </c>
      <c r="F50" s="92" t="str">
        <f>IF(C50=0,"-",D50/C50)</f>
        <v>-</v>
      </c>
    </row>
    <row r="51" spans="1:6" ht="33" customHeight="1">
      <c r="A51" s="42" t="s">
        <v>192</v>
      </c>
      <c r="B51" s="49" t="s">
        <v>198</v>
      </c>
      <c r="C51" s="36">
        <v>0</v>
      </c>
      <c r="D51" s="36">
        <f t="shared" si="2"/>
        <v>0</v>
      </c>
      <c r="E51" s="91" t="str">
        <f>IF(C51=D51,"-",D51-C51)</f>
        <v>-</v>
      </c>
      <c r="F51" s="92" t="str">
        <f>IF(C51=0,"-",D51/C51)</f>
        <v>-</v>
      </c>
    </row>
    <row r="52" spans="1:6" ht="33" customHeight="1">
      <c r="A52" s="42" t="s">
        <v>193</v>
      </c>
      <c r="B52" s="49" t="s">
        <v>199</v>
      </c>
      <c r="C52" s="36">
        <v>0</v>
      </c>
      <c r="D52" s="36">
        <f>C52</f>
        <v>0</v>
      </c>
      <c r="E52" s="91" t="str">
        <f>IF(C52=D52,"-",D52-C52)</f>
        <v>-</v>
      </c>
      <c r="F52" s="92" t="str">
        <f>IF(C52=0,"-",D52/C52)</f>
        <v>-</v>
      </c>
    </row>
    <row r="53" spans="1:6" ht="33" customHeight="1">
      <c r="A53" s="42" t="s">
        <v>194</v>
      </c>
      <c r="B53" s="49" t="s">
        <v>200</v>
      </c>
      <c r="C53" s="36">
        <v>200</v>
      </c>
      <c r="D53" s="36">
        <f t="shared" si="2"/>
        <v>200</v>
      </c>
      <c r="E53" s="91" t="str">
        <f>IF(C53=D53,"-",D53-C53)</f>
        <v>-</v>
      </c>
      <c r="F53" s="92">
        <f>IF(C53=0,"-",D53/C53)</f>
        <v>1</v>
      </c>
    </row>
    <row r="54" spans="1:6" s="5" customFormat="1" ht="31.5" customHeight="1">
      <c r="A54" s="43" t="s">
        <v>95</v>
      </c>
      <c r="B54" s="50" t="s">
        <v>96</v>
      </c>
      <c r="C54" s="35">
        <v>0</v>
      </c>
      <c r="D54" s="36">
        <f t="shared" si="2"/>
        <v>0</v>
      </c>
      <c r="E54" s="91" t="str">
        <f t="shared" si="0"/>
        <v>-</v>
      </c>
      <c r="F54" s="92" t="str">
        <f t="shared" si="1"/>
        <v>-</v>
      </c>
    </row>
    <row r="55" spans="1:6" s="5" customFormat="1" ht="31.5" customHeight="1">
      <c r="A55" s="43" t="s">
        <v>94</v>
      </c>
      <c r="B55" s="50" t="s">
        <v>97</v>
      </c>
      <c r="C55" s="35">
        <v>63855</v>
      </c>
      <c r="D55" s="36">
        <f>C55</f>
        <v>63855</v>
      </c>
      <c r="E55" s="91" t="str">
        <f t="shared" si="0"/>
        <v>-</v>
      </c>
      <c r="F55" s="92">
        <f t="shared" si="1"/>
        <v>1</v>
      </c>
    </row>
    <row r="56" spans="1:6" s="3" customFormat="1" ht="30" customHeight="1">
      <c r="A56" s="37" t="s">
        <v>18</v>
      </c>
      <c r="B56" s="59" t="s">
        <v>19</v>
      </c>
      <c r="C56" s="34">
        <f>C57+C58+C59+C67+C68+C74+C75+C76</f>
        <v>13648</v>
      </c>
      <c r="D56" s="34">
        <f>D57+D58+D59+D67+D68+D74+D75+D76+D73</f>
        <v>13648</v>
      </c>
      <c r="E56" s="13" t="str">
        <f>IF(C56=D56,"-",D56-C56)</f>
        <v>-</v>
      </c>
      <c r="F56" s="93">
        <f t="shared" si="1"/>
        <v>1</v>
      </c>
    </row>
    <row r="57" spans="1:6" ht="28.5" customHeight="1">
      <c r="A57" s="42" t="s">
        <v>20</v>
      </c>
      <c r="B57" s="53" t="s">
        <v>21</v>
      </c>
      <c r="C57" s="35">
        <v>447</v>
      </c>
      <c r="D57" s="35">
        <f>C57</f>
        <v>447</v>
      </c>
      <c r="E57" s="91" t="str">
        <f aca="true" t="shared" si="3" ref="E57:E77">IF(C57=D57,"-",D57-C57)</f>
        <v>-</v>
      </c>
      <c r="F57" s="92">
        <f t="shared" si="1"/>
        <v>1</v>
      </c>
    </row>
    <row r="58" spans="1:6" ht="28.5" customHeight="1">
      <c r="A58" s="42" t="s">
        <v>22</v>
      </c>
      <c r="B58" s="53" t="s">
        <v>23</v>
      </c>
      <c r="C58" s="35">
        <v>995</v>
      </c>
      <c r="D58" s="35">
        <f>C58</f>
        <v>995</v>
      </c>
      <c r="E58" s="91" t="str">
        <f t="shared" si="3"/>
        <v>-</v>
      </c>
      <c r="F58" s="92">
        <f t="shared" si="1"/>
        <v>1</v>
      </c>
    </row>
    <row r="59" spans="1:6" ht="28.5" customHeight="1">
      <c r="A59" s="42" t="s">
        <v>24</v>
      </c>
      <c r="B59" s="54" t="s">
        <v>38</v>
      </c>
      <c r="C59" s="35">
        <f>C60+C62+C63+C64+C65+C66</f>
        <v>165</v>
      </c>
      <c r="D59" s="35">
        <f>D60+D62+D63+D64+D65+D66</f>
        <v>165</v>
      </c>
      <c r="E59" s="91" t="str">
        <f t="shared" si="3"/>
        <v>-</v>
      </c>
      <c r="F59" s="92">
        <f t="shared" si="1"/>
        <v>1</v>
      </c>
    </row>
    <row r="60" spans="1:6" ht="28.5" customHeight="1">
      <c r="A60" s="55" t="s">
        <v>46</v>
      </c>
      <c r="B60" s="56" t="s">
        <v>39</v>
      </c>
      <c r="C60" s="35">
        <v>14</v>
      </c>
      <c r="D60" s="35">
        <f>C60</f>
        <v>14</v>
      </c>
      <c r="E60" s="91" t="str">
        <f t="shared" si="3"/>
        <v>-</v>
      </c>
      <c r="F60" s="92">
        <f t="shared" si="1"/>
        <v>1</v>
      </c>
    </row>
    <row r="61" spans="1:6" ht="28.5" customHeight="1">
      <c r="A61" s="55" t="s">
        <v>47</v>
      </c>
      <c r="B61" s="57" t="s">
        <v>40</v>
      </c>
      <c r="C61" s="35">
        <v>14</v>
      </c>
      <c r="D61" s="35">
        <f aca="true" t="shared" si="4" ref="D61:D73">C61</f>
        <v>14</v>
      </c>
      <c r="E61" s="91" t="str">
        <f t="shared" si="3"/>
        <v>-</v>
      </c>
      <c r="F61" s="92">
        <f t="shared" si="1"/>
        <v>1</v>
      </c>
    </row>
    <row r="62" spans="1:6" ht="28.5" customHeight="1">
      <c r="A62" s="55" t="s">
        <v>48</v>
      </c>
      <c r="B62" s="56" t="s">
        <v>41</v>
      </c>
      <c r="C62" s="35">
        <v>15</v>
      </c>
      <c r="D62" s="35">
        <f t="shared" si="4"/>
        <v>15</v>
      </c>
      <c r="E62" s="91" t="str">
        <f t="shared" si="3"/>
        <v>-</v>
      </c>
      <c r="F62" s="92">
        <f t="shared" si="1"/>
        <v>1</v>
      </c>
    </row>
    <row r="63" spans="1:6" ht="28.5" customHeight="1">
      <c r="A63" s="55" t="s">
        <v>49</v>
      </c>
      <c r="B63" s="56" t="s">
        <v>42</v>
      </c>
      <c r="C63" s="35">
        <v>0</v>
      </c>
      <c r="D63" s="35">
        <f t="shared" si="4"/>
        <v>0</v>
      </c>
      <c r="E63" s="91" t="str">
        <f t="shared" si="3"/>
        <v>-</v>
      </c>
      <c r="F63" s="92" t="str">
        <f t="shared" si="1"/>
        <v>-</v>
      </c>
    </row>
    <row r="64" spans="1:6" ht="28.5" customHeight="1">
      <c r="A64" s="55" t="s">
        <v>50</v>
      </c>
      <c r="B64" s="56" t="s">
        <v>43</v>
      </c>
      <c r="C64" s="35">
        <v>0</v>
      </c>
      <c r="D64" s="35">
        <f t="shared" si="4"/>
        <v>0</v>
      </c>
      <c r="E64" s="91" t="str">
        <f t="shared" si="3"/>
        <v>-</v>
      </c>
      <c r="F64" s="92" t="str">
        <f t="shared" si="1"/>
        <v>-</v>
      </c>
    </row>
    <row r="65" spans="1:6" ht="28.5" customHeight="1">
      <c r="A65" s="55" t="s">
        <v>51</v>
      </c>
      <c r="B65" s="56" t="s">
        <v>44</v>
      </c>
      <c r="C65" s="35">
        <v>131</v>
      </c>
      <c r="D65" s="35">
        <f t="shared" si="4"/>
        <v>131</v>
      </c>
      <c r="E65" s="91" t="str">
        <f t="shared" si="3"/>
        <v>-</v>
      </c>
      <c r="F65" s="92">
        <f t="shared" si="1"/>
        <v>1</v>
      </c>
    </row>
    <row r="66" spans="1:6" ht="28.5" customHeight="1">
      <c r="A66" s="55" t="s">
        <v>52</v>
      </c>
      <c r="B66" s="56" t="s">
        <v>45</v>
      </c>
      <c r="C66" s="35">
        <v>5</v>
      </c>
      <c r="D66" s="35">
        <f t="shared" si="4"/>
        <v>5</v>
      </c>
      <c r="E66" s="91" t="str">
        <f t="shared" si="3"/>
        <v>-</v>
      </c>
      <c r="F66" s="92">
        <f t="shared" si="1"/>
        <v>1</v>
      </c>
    </row>
    <row r="67" spans="1:6" ht="28.5" customHeight="1">
      <c r="A67" s="42" t="s">
        <v>25</v>
      </c>
      <c r="B67" s="53" t="s">
        <v>26</v>
      </c>
      <c r="C67" s="35">
        <v>8761</v>
      </c>
      <c r="D67" s="35">
        <f t="shared" si="4"/>
        <v>8761</v>
      </c>
      <c r="E67" s="91" t="str">
        <f t="shared" si="3"/>
        <v>-</v>
      </c>
      <c r="F67" s="92">
        <f t="shared" si="1"/>
        <v>1</v>
      </c>
    </row>
    <row r="68" spans="1:6" ht="28.5" customHeight="1">
      <c r="A68" s="42" t="s">
        <v>27</v>
      </c>
      <c r="B68" s="54" t="s">
        <v>62</v>
      </c>
      <c r="C68" s="35">
        <f>SUM(C69:C72)</f>
        <v>1775</v>
      </c>
      <c r="D68" s="35">
        <f>SUM(D69:D72)</f>
        <v>1775</v>
      </c>
      <c r="E68" s="91" t="str">
        <f t="shared" si="3"/>
        <v>-</v>
      </c>
      <c r="F68" s="92">
        <f t="shared" si="1"/>
        <v>1</v>
      </c>
    </row>
    <row r="69" spans="1:6" ht="28.5" customHeight="1">
      <c r="A69" s="55" t="s">
        <v>57</v>
      </c>
      <c r="B69" s="56" t="s">
        <v>53</v>
      </c>
      <c r="C69" s="35">
        <v>1331</v>
      </c>
      <c r="D69" s="35">
        <f>C69</f>
        <v>1331</v>
      </c>
      <c r="E69" s="91" t="str">
        <f t="shared" si="3"/>
        <v>-</v>
      </c>
      <c r="F69" s="92">
        <f t="shared" si="1"/>
        <v>1</v>
      </c>
    </row>
    <row r="70" spans="1:6" ht="28.5" customHeight="1">
      <c r="A70" s="55" t="s">
        <v>58</v>
      </c>
      <c r="B70" s="56" t="s">
        <v>54</v>
      </c>
      <c r="C70" s="35">
        <v>215</v>
      </c>
      <c r="D70" s="35">
        <f>C70</f>
        <v>215</v>
      </c>
      <c r="E70" s="91" t="str">
        <f t="shared" si="3"/>
        <v>-</v>
      </c>
      <c r="F70" s="92">
        <f t="shared" si="1"/>
        <v>1</v>
      </c>
    </row>
    <row r="71" spans="1:6" ht="28.5" customHeight="1">
      <c r="A71" s="55" t="s">
        <v>59</v>
      </c>
      <c r="B71" s="56" t="s">
        <v>55</v>
      </c>
      <c r="C71" s="35">
        <v>0</v>
      </c>
      <c r="D71" s="35">
        <f t="shared" si="4"/>
        <v>0</v>
      </c>
      <c r="E71" s="91" t="str">
        <f t="shared" si="3"/>
        <v>-</v>
      </c>
      <c r="F71" s="92" t="str">
        <f t="shared" si="1"/>
        <v>-</v>
      </c>
    </row>
    <row r="72" spans="1:6" ht="28.5" customHeight="1">
      <c r="A72" s="55" t="s">
        <v>60</v>
      </c>
      <c r="B72" s="56" t="s">
        <v>56</v>
      </c>
      <c r="C72" s="35">
        <v>229</v>
      </c>
      <c r="D72" s="35">
        <f>C72</f>
        <v>229</v>
      </c>
      <c r="E72" s="91" t="str">
        <f t="shared" si="3"/>
        <v>-</v>
      </c>
      <c r="F72" s="92">
        <f t="shared" si="1"/>
        <v>1</v>
      </c>
    </row>
    <row r="73" spans="1:6" ht="28.5" customHeight="1">
      <c r="A73" s="42" t="s">
        <v>28</v>
      </c>
      <c r="B73" s="53" t="s">
        <v>29</v>
      </c>
      <c r="C73" s="35">
        <v>0</v>
      </c>
      <c r="D73" s="35">
        <f t="shared" si="4"/>
        <v>0</v>
      </c>
      <c r="E73" s="91" t="str">
        <f t="shared" si="3"/>
        <v>-</v>
      </c>
      <c r="F73" s="92" t="str">
        <f aca="true" t="shared" si="5" ref="F73:F81">IF(C73=0,"-",D73/C73)</f>
        <v>-</v>
      </c>
    </row>
    <row r="74" spans="1:6" ht="48" customHeight="1">
      <c r="A74" s="42" t="s">
        <v>30</v>
      </c>
      <c r="B74" s="53" t="s">
        <v>148</v>
      </c>
      <c r="C74" s="36">
        <v>1053</v>
      </c>
      <c r="D74" s="35">
        <f>C74</f>
        <v>1053</v>
      </c>
      <c r="E74" s="91" t="str">
        <f t="shared" si="3"/>
        <v>-</v>
      </c>
      <c r="F74" s="94">
        <f t="shared" si="5"/>
        <v>1</v>
      </c>
    </row>
    <row r="75" spans="1:6" ht="35.25" customHeight="1">
      <c r="A75" s="42" t="s">
        <v>31</v>
      </c>
      <c r="B75" s="53" t="s">
        <v>32</v>
      </c>
      <c r="C75" s="36">
        <v>234</v>
      </c>
      <c r="D75" s="35">
        <f>C75</f>
        <v>234</v>
      </c>
      <c r="E75" s="91" t="str">
        <f t="shared" si="3"/>
        <v>-</v>
      </c>
      <c r="F75" s="94">
        <f t="shared" si="5"/>
        <v>1</v>
      </c>
    </row>
    <row r="76" spans="1:6" ht="35.25" customHeight="1">
      <c r="A76" s="42" t="s">
        <v>33</v>
      </c>
      <c r="B76" s="53" t="s">
        <v>34</v>
      </c>
      <c r="C76" s="35">
        <v>218</v>
      </c>
      <c r="D76" s="35">
        <f>C76</f>
        <v>218</v>
      </c>
      <c r="E76" s="91" t="str">
        <f t="shared" si="3"/>
        <v>-</v>
      </c>
      <c r="F76" s="92">
        <f t="shared" si="5"/>
        <v>1</v>
      </c>
    </row>
    <row r="77" spans="1:6" s="3" customFormat="1" ht="30" customHeight="1">
      <c r="A77" s="44" t="s">
        <v>35</v>
      </c>
      <c r="B77" s="58" t="s">
        <v>202</v>
      </c>
      <c r="C77" s="38">
        <f>SUM(C78:C81)</f>
        <v>7121</v>
      </c>
      <c r="D77" s="38">
        <f>SUM(D78:D81)</f>
        <v>7121</v>
      </c>
      <c r="E77" s="13" t="str">
        <f t="shared" si="3"/>
        <v>-</v>
      </c>
      <c r="F77" s="95">
        <f t="shared" si="5"/>
        <v>1</v>
      </c>
    </row>
    <row r="78" spans="1:6" ht="42" customHeight="1">
      <c r="A78" s="42" t="s">
        <v>153</v>
      </c>
      <c r="B78" s="53" t="s">
        <v>203</v>
      </c>
      <c r="C78" s="35">
        <v>175</v>
      </c>
      <c r="D78" s="35">
        <f>C78</f>
        <v>175</v>
      </c>
      <c r="E78" s="96" t="str">
        <f>IF(C78=D78,"-",D78-C78)</f>
        <v>-</v>
      </c>
      <c r="F78" s="102">
        <f t="shared" si="5"/>
        <v>1</v>
      </c>
    </row>
    <row r="79" spans="1:6" ht="31.5" customHeight="1">
      <c r="A79" s="42" t="s">
        <v>36</v>
      </c>
      <c r="B79" s="53" t="s">
        <v>65</v>
      </c>
      <c r="C79" s="35">
        <v>6496</v>
      </c>
      <c r="D79" s="35">
        <f>C79</f>
        <v>6496</v>
      </c>
      <c r="E79" s="96" t="str">
        <f>IF(C79=D79,"-",D79-C79)</f>
        <v>-</v>
      </c>
      <c r="F79" s="102">
        <f t="shared" si="5"/>
        <v>1</v>
      </c>
    </row>
    <row r="80" spans="1:6" ht="31.5" customHeight="1">
      <c r="A80" s="42" t="s">
        <v>37</v>
      </c>
      <c r="B80" s="53" t="s">
        <v>204</v>
      </c>
      <c r="C80" s="35">
        <v>0</v>
      </c>
      <c r="D80" s="35">
        <f>C80</f>
        <v>0</v>
      </c>
      <c r="E80" s="96" t="str">
        <f>IF(C80=D80,"-",D80-C80)</f>
        <v>-</v>
      </c>
      <c r="F80" s="102" t="str">
        <f t="shared" si="5"/>
        <v>-</v>
      </c>
    </row>
    <row r="81" spans="1:6" ht="31.5" customHeight="1">
      <c r="A81" s="42" t="s">
        <v>156</v>
      </c>
      <c r="B81" s="53" t="s">
        <v>157</v>
      </c>
      <c r="C81" s="35">
        <v>450</v>
      </c>
      <c r="D81" s="35">
        <f>C81</f>
        <v>450</v>
      </c>
      <c r="E81" s="96" t="str">
        <f>IF(C81=D81,"-",D81-C81)</f>
        <v>-</v>
      </c>
      <c r="F81" s="102">
        <f t="shared" si="5"/>
        <v>1</v>
      </c>
    </row>
    <row r="95" ht="45" customHeight="1"/>
    <row r="96" ht="45" customHeight="1"/>
    <row r="99" ht="69.75" customHeight="1"/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1" r:id="rId1"/>
  <headerFooter alignWithMargins="0">
    <oddFooter>&amp;R&amp;20&amp;P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81"/>
  <sheetViews>
    <sheetView showGridLines="0" zoomScale="55" zoomScaleNormal="55" zoomScaleSheetLayoutView="55" zoomScalePageLayoutView="0" workbookViewId="0" topLeftCell="A1">
      <pane xSplit="2" ySplit="7" topLeftCell="C8" activePane="bottomRight" state="frozen"/>
      <selection pane="topLeft" activeCell="G1" sqref="G1:I16384"/>
      <selection pane="topRight" activeCell="G1" sqref="G1:I16384"/>
      <selection pane="bottomLeft" activeCell="G1" sqref="G1:I16384"/>
      <selection pane="bottomRight" activeCell="G1" sqref="G1:I16384"/>
    </sheetView>
  </sheetViews>
  <sheetFormatPr defaultColWidth="9.00390625" defaultRowHeight="12.75"/>
  <cols>
    <col min="1" max="1" width="9.125" style="2" customWidth="1"/>
    <col min="2" max="2" width="123.625" style="2" customWidth="1"/>
    <col min="3" max="6" width="20.75390625" style="2" customWidth="1"/>
    <col min="7" max="16384" width="9.125" style="2" customWidth="1"/>
  </cols>
  <sheetData>
    <row r="1" spans="1:6" s="61" customFormat="1" ht="33" customHeight="1">
      <c r="A1" s="166" t="str">
        <f>NFZ!A1</f>
        <v>ZMIANA PLANU FINANSOWEGO NARODOWEGO FUNDUSZU ZDROWIA NA 2009 ROK Z 27 MARCA 2009 R.</v>
      </c>
      <c r="B1" s="166"/>
      <c r="C1" s="166"/>
      <c r="D1" s="166"/>
      <c r="E1" s="166"/>
      <c r="F1" s="166"/>
    </row>
    <row r="2" spans="1:3" s="63" customFormat="1" ht="33" customHeight="1">
      <c r="A2" s="164" t="s">
        <v>108</v>
      </c>
      <c r="B2" s="164"/>
      <c r="C2" s="164"/>
    </row>
    <row r="3" spans="1:5" ht="33" customHeight="1">
      <c r="A3" s="1"/>
      <c r="B3" s="89"/>
      <c r="C3" s="30"/>
      <c r="E3" s="30" t="s">
        <v>117</v>
      </c>
    </row>
    <row r="4" spans="1:6" s="6" customFormat="1" ht="33" customHeight="1">
      <c r="A4" s="165" t="s">
        <v>64</v>
      </c>
      <c r="B4" s="165" t="s">
        <v>63</v>
      </c>
      <c r="C4" s="162" t="s">
        <v>235</v>
      </c>
      <c r="D4" s="161" t="s">
        <v>229</v>
      </c>
      <c r="E4" s="161" t="s">
        <v>234</v>
      </c>
      <c r="F4" s="161" t="s">
        <v>233</v>
      </c>
    </row>
    <row r="5" spans="1:6" s="6" customFormat="1" ht="33" customHeight="1">
      <c r="A5" s="165"/>
      <c r="B5" s="165"/>
      <c r="C5" s="163"/>
      <c r="D5" s="161"/>
      <c r="E5" s="161"/>
      <c r="F5" s="161"/>
    </row>
    <row r="6" spans="1:6" s="4" customFormat="1" ht="14.25">
      <c r="A6" s="31">
        <v>1</v>
      </c>
      <c r="B6" s="32">
        <v>2</v>
      </c>
      <c r="C6" s="32" t="s">
        <v>114</v>
      </c>
      <c r="D6" s="32" t="s">
        <v>230</v>
      </c>
      <c r="E6" s="32" t="s">
        <v>231</v>
      </c>
      <c r="F6" s="32" t="s">
        <v>232</v>
      </c>
    </row>
    <row r="7" spans="1:6" s="3" customFormat="1" ht="30" customHeight="1">
      <c r="A7" s="33" t="s">
        <v>0</v>
      </c>
      <c r="B7" s="51" t="s">
        <v>201</v>
      </c>
      <c r="C7" s="16">
        <f>C10+C13+C16+C20+C23+C26+C29+C32+C35+C38+C41+C44+C46+C49+C50+C51+C52+C53</f>
        <v>3117234</v>
      </c>
      <c r="D7" s="16">
        <f>D10+D13+D16+D20+D23+D26+D29+D32+D35+D38+D41+D44+D46+D49+D50+D51+D52+D53</f>
        <v>3167418</v>
      </c>
      <c r="E7" s="13">
        <f>IF(C7=D7,"-",D7-C7)</f>
        <v>50184</v>
      </c>
      <c r="F7" s="90">
        <f>IF(C7=0,"-",D7/C7)</f>
        <v>1.016</v>
      </c>
    </row>
    <row r="8" spans="1:6" s="3" customFormat="1" ht="48.75" customHeight="1">
      <c r="A8" s="39" t="s">
        <v>88</v>
      </c>
      <c r="B8" s="45" t="s">
        <v>89</v>
      </c>
      <c r="C8" s="35">
        <f>C11+C14+C17+C21+C24+C27+C30+C33+C36+C39+C42</f>
        <v>0</v>
      </c>
      <c r="D8" s="35">
        <f>D11+D14+D17+D21+D24+D27+D30+D33+D36+D39+D42</f>
        <v>0</v>
      </c>
      <c r="E8" s="91" t="str">
        <f>IF(C8=D8,"-",D8-C8)</f>
        <v>-</v>
      </c>
      <c r="F8" s="92" t="str">
        <f>IF(C8=0,"-",D8/C8)</f>
        <v>-</v>
      </c>
    </row>
    <row r="9" spans="1:6" s="3" customFormat="1" ht="30.75" customHeight="1">
      <c r="A9" s="39" t="s">
        <v>178</v>
      </c>
      <c r="B9" s="46" t="s">
        <v>195</v>
      </c>
      <c r="C9" s="52">
        <f>C12+C15+C18+C22+C25+C28+C31+C34+C37+C40+C43+C48+C45</f>
        <v>0</v>
      </c>
      <c r="D9" s="52">
        <f>D12+D15+D18+D22+D25+D28+D31+D34+D37+D40+D43+D48+D45</f>
        <v>0</v>
      </c>
      <c r="E9" s="91" t="str">
        <f aca="true" t="shared" si="0" ref="E9:E55">IF(C9=D9,"-",D9-C9)</f>
        <v>-</v>
      </c>
      <c r="F9" s="92" t="str">
        <f aca="true" t="shared" si="1" ref="F9:F72">IF(C9=0,"-",D9/C9)</f>
        <v>-</v>
      </c>
    </row>
    <row r="10" spans="1:6" ht="31.5" customHeight="1">
      <c r="A10" s="40" t="s">
        <v>1</v>
      </c>
      <c r="B10" s="47" t="s">
        <v>66</v>
      </c>
      <c r="C10" s="36">
        <v>404096</v>
      </c>
      <c r="D10" s="36">
        <f>C10+3000</f>
        <v>407096</v>
      </c>
      <c r="E10" s="91">
        <f t="shared" si="0"/>
        <v>3000</v>
      </c>
      <c r="F10" s="92">
        <f t="shared" si="1"/>
        <v>1.0074</v>
      </c>
    </row>
    <row r="11" spans="1:6" ht="31.5" customHeight="1">
      <c r="A11" s="39" t="s">
        <v>67</v>
      </c>
      <c r="B11" s="46" t="s">
        <v>87</v>
      </c>
      <c r="C11" s="35">
        <v>0</v>
      </c>
      <c r="D11" s="36">
        <f aca="true" t="shared" si="2" ref="D11:D54">C11</f>
        <v>0</v>
      </c>
      <c r="E11" s="91" t="str">
        <f t="shared" si="0"/>
        <v>-</v>
      </c>
      <c r="F11" s="92" t="str">
        <f t="shared" si="1"/>
        <v>-</v>
      </c>
    </row>
    <row r="12" spans="1:6" ht="31.5" customHeight="1">
      <c r="A12" s="39" t="s">
        <v>179</v>
      </c>
      <c r="B12" s="46" t="s">
        <v>196</v>
      </c>
      <c r="C12" s="35">
        <v>0</v>
      </c>
      <c r="D12" s="36">
        <f t="shared" si="2"/>
        <v>0</v>
      </c>
      <c r="E12" s="91" t="str">
        <f t="shared" si="0"/>
        <v>-</v>
      </c>
      <c r="F12" s="92" t="str">
        <f t="shared" si="1"/>
        <v>-</v>
      </c>
    </row>
    <row r="13" spans="1:6" ht="31.5" customHeight="1">
      <c r="A13" s="40" t="s">
        <v>2</v>
      </c>
      <c r="B13" s="47" t="s">
        <v>68</v>
      </c>
      <c r="C13" s="36">
        <v>280979</v>
      </c>
      <c r="D13" s="36">
        <f>C13+2000</f>
        <v>282979</v>
      </c>
      <c r="E13" s="91">
        <f t="shared" si="0"/>
        <v>2000</v>
      </c>
      <c r="F13" s="92">
        <f t="shared" si="1"/>
        <v>1.0071</v>
      </c>
    </row>
    <row r="14" spans="1:6" ht="31.5" customHeight="1">
      <c r="A14" s="39" t="s">
        <v>69</v>
      </c>
      <c r="B14" s="46" t="s">
        <v>87</v>
      </c>
      <c r="C14" s="35">
        <v>0</v>
      </c>
      <c r="D14" s="36">
        <f t="shared" si="2"/>
        <v>0</v>
      </c>
      <c r="E14" s="91" t="str">
        <f t="shared" si="0"/>
        <v>-</v>
      </c>
      <c r="F14" s="92" t="str">
        <f t="shared" si="1"/>
        <v>-</v>
      </c>
    </row>
    <row r="15" spans="1:6" ht="31.5" customHeight="1">
      <c r="A15" s="39" t="s">
        <v>180</v>
      </c>
      <c r="B15" s="46" t="s">
        <v>196</v>
      </c>
      <c r="C15" s="35">
        <v>0</v>
      </c>
      <c r="D15" s="36">
        <f t="shared" si="2"/>
        <v>0</v>
      </c>
      <c r="E15" s="91" t="str">
        <f t="shared" si="0"/>
        <v>-</v>
      </c>
      <c r="F15" s="92" t="str">
        <f t="shared" si="1"/>
        <v>-</v>
      </c>
    </row>
    <row r="16" spans="1:6" ht="31.5" customHeight="1">
      <c r="A16" s="40" t="s">
        <v>3</v>
      </c>
      <c r="B16" s="47" t="s">
        <v>227</v>
      </c>
      <c r="C16" s="36">
        <v>1460821</v>
      </c>
      <c r="D16" s="36">
        <f>C16+8722</f>
        <v>1469543</v>
      </c>
      <c r="E16" s="91">
        <f t="shared" si="0"/>
        <v>8722</v>
      </c>
      <c r="F16" s="92">
        <f t="shared" si="1"/>
        <v>1.006</v>
      </c>
    </row>
    <row r="17" spans="1:6" ht="31.5" customHeight="1">
      <c r="A17" s="39" t="s">
        <v>70</v>
      </c>
      <c r="B17" s="46" t="s">
        <v>87</v>
      </c>
      <c r="C17" s="35">
        <v>0</v>
      </c>
      <c r="D17" s="36">
        <f t="shared" si="2"/>
        <v>0</v>
      </c>
      <c r="E17" s="91" t="str">
        <f t="shared" si="0"/>
        <v>-</v>
      </c>
      <c r="F17" s="92" t="str">
        <f t="shared" si="1"/>
        <v>-</v>
      </c>
    </row>
    <row r="18" spans="1:6" ht="31.5" customHeight="1">
      <c r="A18" s="39" t="s">
        <v>90</v>
      </c>
      <c r="B18" s="46" t="s">
        <v>196</v>
      </c>
      <c r="C18" s="36">
        <v>0</v>
      </c>
      <c r="D18" s="36">
        <f t="shared" si="2"/>
        <v>0</v>
      </c>
      <c r="E18" s="91" t="str">
        <f t="shared" si="0"/>
        <v>-</v>
      </c>
      <c r="F18" s="92" t="str">
        <f t="shared" si="1"/>
        <v>-</v>
      </c>
    </row>
    <row r="19" spans="1:6" ht="31.5" customHeight="1">
      <c r="A19" s="39" t="s">
        <v>181</v>
      </c>
      <c r="B19" s="45" t="s">
        <v>91</v>
      </c>
      <c r="C19" s="36">
        <v>50166</v>
      </c>
      <c r="D19" s="36">
        <f>C19+5900</f>
        <v>56066</v>
      </c>
      <c r="E19" s="91">
        <f t="shared" si="0"/>
        <v>5900</v>
      </c>
      <c r="F19" s="92">
        <f t="shared" si="1"/>
        <v>1.1176</v>
      </c>
    </row>
    <row r="20" spans="1:6" ht="31.5" customHeight="1">
      <c r="A20" s="40" t="s">
        <v>4</v>
      </c>
      <c r="B20" s="47" t="s">
        <v>71</v>
      </c>
      <c r="C20" s="36">
        <v>121899</v>
      </c>
      <c r="D20" s="36">
        <f>C20</f>
        <v>121899</v>
      </c>
      <c r="E20" s="91" t="str">
        <f t="shared" si="0"/>
        <v>-</v>
      </c>
      <c r="F20" s="92">
        <f t="shared" si="1"/>
        <v>1</v>
      </c>
    </row>
    <row r="21" spans="1:6" ht="31.5" customHeight="1">
      <c r="A21" s="39" t="s">
        <v>72</v>
      </c>
      <c r="B21" s="46" t="s">
        <v>87</v>
      </c>
      <c r="C21" s="35">
        <v>0</v>
      </c>
      <c r="D21" s="36">
        <f t="shared" si="2"/>
        <v>0</v>
      </c>
      <c r="E21" s="91" t="str">
        <f t="shared" si="0"/>
        <v>-</v>
      </c>
      <c r="F21" s="92" t="str">
        <f t="shared" si="1"/>
        <v>-</v>
      </c>
    </row>
    <row r="22" spans="1:6" ht="31.5" customHeight="1">
      <c r="A22" s="39" t="s">
        <v>182</v>
      </c>
      <c r="B22" s="46" t="s">
        <v>196</v>
      </c>
      <c r="C22" s="35">
        <v>0</v>
      </c>
      <c r="D22" s="36">
        <f t="shared" si="2"/>
        <v>0</v>
      </c>
      <c r="E22" s="91" t="str">
        <f t="shared" si="0"/>
        <v>-</v>
      </c>
      <c r="F22" s="92" t="str">
        <f t="shared" si="1"/>
        <v>-</v>
      </c>
    </row>
    <row r="23" spans="1:6" ht="31.5" customHeight="1">
      <c r="A23" s="40" t="s">
        <v>5</v>
      </c>
      <c r="B23" s="47" t="s">
        <v>73</v>
      </c>
      <c r="C23" s="36">
        <v>84189</v>
      </c>
      <c r="D23" s="36">
        <f>C23</f>
        <v>84189</v>
      </c>
      <c r="E23" s="91" t="str">
        <f t="shared" si="0"/>
        <v>-</v>
      </c>
      <c r="F23" s="92">
        <f t="shared" si="1"/>
        <v>1</v>
      </c>
    </row>
    <row r="24" spans="1:6" ht="31.5" customHeight="1">
      <c r="A24" s="39" t="s">
        <v>74</v>
      </c>
      <c r="B24" s="46" t="s">
        <v>87</v>
      </c>
      <c r="C24" s="35">
        <v>0</v>
      </c>
      <c r="D24" s="36">
        <f t="shared" si="2"/>
        <v>0</v>
      </c>
      <c r="E24" s="91" t="str">
        <f t="shared" si="0"/>
        <v>-</v>
      </c>
      <c r="F24" s="92" t="str">
        <f t="shared" si="1"/>
        <v>-</v>
      </c>
    </row>
    <row r="25" spans="1:6" ht="31.5" customHeight="1">
      <c r="A25" s="39" t="s">
        <v>183</v>
      </c>
      <c r="B25" s="46" t="s">
        <v>196</v>
      </c>
      <c r="C25" s="35">
        <v>0</v>
      </c>
      <c r="D25" s="36">
        <f t="shared" si="2"/>
        <v>0</v>
      </c>
      <c r="E25" s="91" t="str">
        <f t="shared" si="0"/>
        <v>-</v>
      </c>
      <c r="F25" s="92" t="str">
        <f t="shared" si="1"/>
        <v>-</v>
      </c>
    </row>
    <row r="26" spans="1:6" ht="31.5" customHeight="1">
      <c r="A26" s="40" t="s">
        <v>6</v>
      </c>
      <c r="B26" s="47" t="s">
        <v>75</v>
      </c>
      <c r="C26" s="36">
        <v>44183</v>
      </c>
      <c r="D26" s="36">
        <f>C26+1565</f>
        <v>45748</v>
      </c>
      <c r="E26" s="91">
        <f t="shared" si="0"/>
        <v>1565</v>
      </c>
      <c r="F26" s="92">
        <f t="shared" si="1"/>
        <v>1.0354</v>
      </c>
    </row>
    <row r="27" spans="1:6" ht="31.5" customHeight="1">
      <c r="A27" s="39" t="s">
        <v>76</v>
      </c>
      <c r="B27" s="46" t="s">
        <v>87</v>
      </c>
      <c r="C27" s="35">
        <v>0</v>
      </c>
      <c r="D27" s="36">
        <f t="shared" si="2"/>
        <v>0</v>
      </c>
      <c r="E27" s="91" t="str">
        <f t="shared" si="0"/>
        <v>-</v>
      </c>
      <c r="F27" s="92" t="str">
        <f t="shared" si="1"/>
        <v>-</v>
      </c>
    </row>
    <row r="28" spans="1:6" ht="31.5" customHeight="1">
      <c r="A28" s="39" t="s">
        <v>184</v>
      </c>
      <c r="B28" s="46" t="s">
        <v>196</v>
      </c>
      <c r="C28" s="35">
        <v>0</v>
      </c>
      <c r="D28" s="36">
        <f t="shared" si="2"/>
        <v>0</v>
      </c>
      <c r="E28" s="91" t="str">
        <f t="shared" si="0"/>
        <v>-</v>
      </c>
      <c r="F28" s="92" t="str">
        <f t="shared" si="1"/>
        <v>-</v>
      </c>
    </row>
    <row r="29" spans="1:6" ht="31.5" customHeight="1">
      <c r="A29" s="40" t="s">
        <v>7</v>
      </c>
      <c r="B29" s="47" t="s">
        <v>77</v>
      </c>
      <c r="C29" s="36">
        <v>129013</v>
      </c>
      <c r="D29" s="36">
        <f>C29</f>
        <v>129013</v>
      </c>
      <c r="E29" s="91" t="str">
        <f t="shared" si="0"/>
        <v>-</v>
      </c>
      <c r="F29" s="92">
        <f t="shared" si="1"/>
        <v>1</v>
      </c>
    </row>
    <row r="30" spans="1:6" ht="31.5" customHeight="1">
      <c r="A30" s="39" t="s">
        <v>78</v>
      </c>
      <c r="B30" s="46" t="s">
        <v>87</v>
      </c>
      <c r="C30" s="35">
        <v>0</v>
      </c>
      <c r="D30" s="36">
        <f t="shared" si="2"/>
        <v>0</v>
      </c>
      <c r="E30" s="91" t="str">
        <f t="shared" si="0"/>
        <v>-</v>
      </c>
      <c r="F30" s="92" t="str">
        <f t="shared" si="1"/>
        <v>-</v>
      </c>
    </row>
    <row r="31" spans="1:6" ht="31.5" customHeight="1">
      <c r="A31" s="39" t="s">
        <v>185</v>
      </c>
      <c r="B31" s="46" t="s">
        <v>196</v>
      </c>
      <c r="C31" s="35">
        <v>0</v>
      </c>
      <c r="D31" s="36">
        <f t="shared" si="2"/>
        <v>0</v>
      </c>
      <c r="E31" s="91" t="str">
        <f t="shared" si="0"/>
        <v>-</v>
      </c>
      <c r="F31" s="92" t="str">
        <f t="shared" si="1"/>
        <v>-</v>
      </c>
    </row>
    <row r="32" spans="1:6" ht="31.5" customHeight="1">
      <c r="A32" s="40" t="s">
        <v>8</v>
      </c>
      <c r="B32" s="47" t="s">
        <v>79</v>
      </c>
      <c r="C32" s="36">
        <v>43641</v>
      </c>
      <c r="D32" s="36">
        <f>C32</f>
        <v>43641</v>
      </c>
      <c r="E32" s="91" t="str">
        <f t="shared" si="0"/>
        <v>-</v>
      </c>
      <c r="F32" s="92">
        <f t="shared" si="1"/>
        <v>1</v>
      </c>
    </row>
    <row r="33" spans="1:6" ht="31.5" customHeight="1">
      <c r="A33" s="39" t="s">
        <v>80</v>
      </c>
      <c r="B33" s="46" t="s">
        <v>87</v>
      </c>
      <c r="C33" s="35">
        <v>0</v>
      </c>
      <c r="D33" s="36">
        <f t="shared" si="2"/>
        <v>0</v>
      </c>
      <c r="E33" s="91" t="str">
        <f t="shared" si="0"/>
        <v>-</v>
      </c>
      <c r="F33" s="92" t="str">
        <f t="shared" si="1"/>
        <v>-</v>
      </c>
    </row>
    <row r="34" spans="1:6" ht="31.5" customHeight="1">
      <c r="A34" s="39" t="s">
        <v>186</v>
      </c>
      <c r="B34" s="46" t="s">
        <v>196</v>
      </c>
      <c r="C34" s="35">
        <v>0</v>
      </c>
      <c r="D34" s="36">
        <f t="shared" si="2"/>
        <v>0</v>
      </c>
      <c r="E34" s="91" t="str">
        <f t="shared" si="0"/>
        <v>-</v>
      </c>
      <c r="F34" s="92" t="str">
        <f t="shared" si="1"/>
        <v>-</v>
      </c>
    </row>
    <row r="35" spans="1:6" ht="31.5" customHeight="1">
      <c r="A35" s="40" t="s">
        <v>9</v>
      </c>
      <c r="B35" s="47" t="s">
        <v>81</v>
      </c>
      <c r="C35" s="36">
        <v>1459</v>
      </c>
      <c r="D35" s="36">
        <f t="shared" si="2"/>
        <v>1459</v>
      </c>
      <c r="E35" s="91" t="str">
        <f t="shared" si="0"/>
        <v>-</v>
      </c>
      <c r="F35" s="92">
        <f t="shared" si="1"/>
        <v>1</v>
      </c>
    </row>
    <row r="36" spans="1:6" ht="31.5" customHeight="1">
      <c r="A36" s="39" t="s">
        <v>82</v>
      </c>
      <c r="B36" s="46" t="s">
        <v>87</v>
      </c>
      <c r="C36" s="35">
        <v>0</v>
      </c>
      <c r="D36" s="36">
        <f t="shared" si="2"/>
        <v>0</v>
      </c>
      <c r="E36" s="91" t="str">
        <f t="shared" si="0"/>
        <v>-</v>
      </c>
      <c r="F36" s="92" t="str">
        <f t="shared" si="1"/>
        <v>-</v>
      </c>
    </row>
    <row r="37" spans="1:6" ht="31.5" customHeight="1">
      <c r="A37" s="39" t="s">
        <v>187</v>
      </c>
      <c r="B37" s="46" t="s">
        <v>196</v>
      </c>
      <c r="C37" s="35">
        <v>0</v>
      </c>
      <c r="D37" s="36">
        <f t="shared" si="2"/>
        <v>0</v>
      </c>
      <c r="E37" s="91" t="str">
        <f t="shared" si="0"/>
        <v>-</v>
      </c>
      <c r="F37" s="92" t="str">
        <f t="shared" si="1"/>
        <v>-</v>
      </c>
    </row>
    <row r="38" spans="1:6" ht="36.75" customHeight="1">
      <c r="A38" s="40" t="s">
        <v>10</v>
      </c>
      <c r="B38" s="47" t="s">
        <v>86</v>
      </c>
      <c r="C38" s="36">
        <v>8501</v>
      </c>
      <c r="D38" s="36">
        <f>C38</f>
        <v>8501</v>
      </c>
      <c r="E38" s="91" t="str">
        <f t="shared" si="0"/>
        <v>-</v>
      </c>
      <c r="F38" s="92">
        <f t="shared" si="1"/>
        <v>1</v>
      </c>
    </row>
    <row r="39" spans="1:6" ht="31.5" customHeight="1">
      <c r="A39" s="39" t="s">
        <v>83</v>
      </c>
      <c r="B39" s="46" t="s">
        <v>87</v>
      </c>
      <c r="C39" s="35">
        <v>0</v>
      </c>
      <c r="D39" s="36">
        <f t="shared" si="2"/>
        <v>0</v>
      </c>
      <c r="E39" s="91" t="str">
        <f t="shared" si="0"/>
        <v>-</v>
      </c>
      <c r="F39" s="92" t="str">
        <f t="shared" si="1"/>
        <v>-</v>
      </c>
    </row>
    <row r="40" spans="1:6" ht="31.5" customHeight="1">
      <c r="A40" s="39" t="s">
        <v>188</v>
      </c>
      <c r="B40" s="46" t="s">
        <v>196</v>
      </c>
      <c r="C40" s="35">
        <v>0</v>
      </c>
      <c r="D40" s="36">
        <f t="shared" si="2"/>
        <v>0</v>
      </c>
      <c r="E40" s="91" t="str">
        <f t="shared" si="0"/>
        <v>-</v>
      </c>
      <c r="F40" s="92" t="str">
        <f t="shared" si="1"/>
        <v>-</v>
      </c>
    </row>
    <row r="41" spans="1:6" ht="31.5" customHeight="1">
      <c r="A41" s="40" t="s">
        <v>11</v>
      </c>
      <c r="B41" s="47" t="s">
        <v>84</v>
      </c>
      <c r="C41" s="36">
        <v>83165</v>
      </c>
      <c r="D41" s="36">
        <f>C41</f>
        <v>83165</v>
      </c>
      <c r="E41" s="91" t="str">
        <f t="shared" si="0"/>
        <v>-</v>
      </c>
      <c r="F41" s="92">
        <f t="shared" si="1"/>
        <v>1</v>
      </c>
    </row>
    <row r="42" spans="1:6" ht="31.5" customHeight="1">
      <c r="A42" s="39" t="s">
        <v>85</v>
      </c>
      <c r="B42" s="46" t="s">
        <v>87</v>
      </c>
      <c r="C42" s="35">
        <v>0</v>
      </c>
      <c r="D42" s="36">
        <f t="shared" si="2"/>
        <v>0</v>
      </c>
      <c r="E42" s="91" t="str">
        <f t="shared" si="0"/>
        <v>-</v>
      </c>
      <c r="F42" s="92" t="str">
        <f t="shared" si="1"/>
        <v>-</v>
      </c>
    </row>
    <row r="43" spans="1:6" ht="31.5" customHeight="1">
      <c r="A43" s="39" t="s">
        <v>189</v>
      </c>
      <c r="B43" s="46" t="s">
        <v>196</v>
      </c>
      <c r="C43" s="35">
        <v>0</v>
      </c>
      <c r="D43" s="36">
        <f t="shared" si="2"/>
        <v>0</v>
      </c>
      <c r="E43" s="91" t="str">
        <f t="shared" si="0"/>
        <v>-</v>
      </c>
      <c r="F43" s="92" t="str">
        <f t="shared" si="1"/>
        <v>-</v>
      </c>
    </row>
    <row r="44" spans="1:6" ht="31.5" customHeight="1">
      <c r="A44" s="40" t="s">
        <v>12</v>
      </c>
      <c r="B44" s="47" t="s">
        <v>13</v>
      </c>
      <c r="C44" s="36">
        <v>30880</v>
      </c>
      <c r="D44" s="36">
        <f>C44</f>
        <v>30880</v>
      </c>
      <c r="E44" s="91" t="str">
        <f t="shared" si="0"/>
        <v>-</v>
      </c>
      <c r="F44" s="92">
        <f t="shared" si="1"/>
        <v>1</v>
      </c>
    </row>
    <row r="45" spans="1:6" ht="31.5" customHeight="1">
      <c r="A45" s="39" t="s">
        <v>190</v>
      </c>
      <c r="B45" s="45" t="s">
        <v>196</v>
      </c>
      <c r="C45" s="36">
        <v>0</v>
      </c>
      <c r="D45" s="36">
        <f t="shared" si="2"/>
        <v>0</v>
      </c>
      <c r="E45" s="91" t="str">
        <f t="shared" si="0"/>
        <v>-</v>
      </c>
      <c r="F45" s="92" t="str">
        <f t="shared" si="1"/>
        <v>-</v>
      </c>
    </row>
    <row r="46" spans="1:6" ht="31.5" customHeight="1">
      <c r="A46" s="40" t="s">
        <v>14</v>
      </c>
      <c r="B46" s="47" t="s">
        <v>15</v>
      </c>
      <c r="C46" s="36">
        <v>424103</v>
      </c>
      <c r="D46" s="36">
        <f>C46+34897</f>
        <v>459000</v>
      </c>
      <c r="E46" s="91">
        <f t="shared" si="0"/>
        <v>34897</v>
      </c>
      <c r="F46" s="92">
        <f t="shared" si="1"/>
        <v>1.0823</v>
      </c>
    </row>
    <row r="47" spans="1:6" ht="31.5" customHeight="1">
      <c r="A47" s="39" t="s">
        <v>92</v>
      </c>
      <c r="B47" s="45" t="s">
        <v>93</v>
      </c>
      <c r="C47" s="36">
        <v>875</v>
      </c>
      <c r="D47" s="36">
        <f t="shared" si="2"/>
        <v>875</v>
      </c>
      <c r="E47" s="91" t="str">
        <f t="shared" si="0"/>
        <v>-</v>
      </c>
      <c r="F47" s="92">
        <f t="shared" si="1"/>
        <v>1</v>
      </c>
    </row>
    <row r="48" spans="1:6" ht="31.5" customHeight="1">
      <c r="A48" s="39" t="s">
        <v>191</v>
      </c>
      <c r="B48" s="45" t="s">
        <v>196</v>
      </c>
      <c r="C48" s="36">
        <v>0</v>
      </c>
      <c r="D48" s="36">
        <f t="shared" si="2"/>
        <v>0</v>
      </c>
      <c r="E48" s="91" t="str">
        <f t="shared" si="0"/>
        <v>-</v>
      </c>
      <c r="F48" s="92" t="str">
        <f t="shared" si="1"/>
        <v>-</v>
      </c>
    </row>
    <row r="49" spans="1:6" ht="33" customHeight="1">
      <c r="A49" s="41" t="s">
        <v>16</v>
      </c>
      <c r="B49" s="48" t="s">
        <v>197</v>
      </c>
      <c r="C49" s="36">
        <v>0</v>
      </c>
      <c r="D49" s="36">
        <f t="shared" si="2"/>
        <v>0</v>
      </c>
      <c r="E49" s="91" t="str">
        <f>IF(C49=D49,"-",D49-C49)</f>
        <v>-</v>
      </c>
      <c r="F49" s="92" t="str">
        <f>IF(C49=0,"-",D49/C49)</f>
        <v>-</v>
      </c>
    </row>
    <row r="50" spans="1:6" ht="33" customHeight="1">
      <c r="A50" s="42" t="s">
        <v>17</v>
      </c>
      <c r="B50" s="49" t="s">
        <v>61</v>
      </c>
      <c r="C50" s="36">
        <v>0</v>
      </c>
      <c r="D50" s="36">
        <f t="shared" si="2"/>
        <v>0</v>
      </c>
      <c r="E50" s="91" t="str">
        <f>IF(C50=D50,"-",D50-C50)</f>
        <v>-</v>
      </c>
      <c r="F50" s="92" t="str">
        <f>IF(C50=0,"-",D50/C50)</f>
        <v>-</v>
      </c>
    </row>
    <row r="51" spans="1:6" ht="33" customHeight="1">
      <c r="A51" s="42" t="s">
        <v>192</v>
      </c>
      <c r="B51" s="49" t="s">
        <v>198</v>
      </c>
      <c r="C51" s="36">
        <v>0</v>
      </c>
      <c r="D51" s="36">
        <f t="shared" si="2"/>
        <v>0</v>
      </c>
      <c r="E51" s="91" t="str">
        <f>IF(C51=D51,"-",D51-C51)</f>
        <v>-</v>
      </c>
      <c r="F51" s="92" t="str">
        <f>IF(C51=0,"-",D51/C51)</f>
        <v>-</v>
      </c>
    </row>
    <row r="52" spans="1:6" ht="33" customHeight="1">
      <c r="A52" s="42" t="s">
        <v>193</v>
      </c>
      <c r="B52" s="49" t="s">
        <v>199</v>
      </c>
      <c r="C52" s="36">
        <v>0</v>
      </c>
      <c r="D52" s="36">
        <f>C52</f>
        <v>0</v>
      </c>
      <c r="E52" s="91" t="str">
        <f>IF(C52=D52,"-",D52-C52)</f>
        <v>-</v>
      </c>
      <c r="F52" s="92" t="str">
        <f>IF(C52=0,"-",D52/C52)</f>
        <v>-</v>
      </c>
    </row>
    <row r="53" spans="1:6" ht="33" customHeight="1">
      <c r="A53" s="42" t="s">
        <v>194</v>
      </c>
      <c r="B53" s="49" t="s">
        <v>200</v>
      </c>
      <c r="C53" s="36">
        <v>305</v>
      </c>
      <c r="D53" s="36">
        <f t="shared" si="2"/>
        <v>305</v>
      </c>
      <c r="E53" s="91" t="str">
        <f>IF(C53=D53,"-",D53-C53)</f>
        <v>-</v>
      </c>
      <c r="F53" s="92">
        <f>IF(C53=0,"-",D53/C53)</f>
        <v>1</v>
      </c>
    </row>
    <row r="54" spans="1:6" s="5" customFormat="1" ht="31.5" customHeight="1">
      <c r="A54" s="43" t="s">
        <v>95</v>
      </c>
      <c r="B54" s="50" t="s">
        <v>96</v>
      </c>
      <c r="C54" s="35">
        <v>0</v>
      </c>
      <c r="D54" s="36">
        <f t="shared" si="2"/>
        <v>0</v>
      </c>
      <c r="E54" s="91" t="str">
        <f t="shared" si="0"/>
        <v>-</v>
      </c>
      <c r="F54" s="92" t="str">
        <f t="shared" si="1"/>
        <v>-</v>
      </c>
    </row>
    <row r="55" spans="1:6" s="5" customFormat="1" ht="31.5" customHeight="1">
      <c r="A55" s="43" t="s">
        <v>94</v>
      </c>
      <c r="B55" s="50" t="s">
        <v>97</v>
      </c>
      <c r="C55" s="35">
        <v>96562</v>
      </c>
      <c r="D55" s="36">
        <f>C55</f>
        <v>96562</v>
      </c>
      <c r="E55" s="91" t="str">
        <f t="shared" si="0"/>
        <v>-</v>
      </c>
      <c r="F55" s="92">
        <f t="shared" si="1"/>
        <v>1</v>
      </c>
    </row>
    <row r="56" spans="1:6" s="3" customFormat="1" ht="30" customHeight="1">
      <c r="A56" s="37" t="s">
        <v>18</v>
      </c>
      <c r="B56" s="59" t="s">
        <v>19</v>
      </c>
      <c r="C56" s="34">
        <f>C57+C58+C59+C67+C68+C74+C75+C76</f>
        <v>28325</v>
      </c>
      <c r="D56" s="34">
        <f>D57+D58+D59+D67+D68+D74+D75+D76+D73</f>
        <v>28325</v>
      </c>
      <c r="E56" s="13" t="str">
        <f>IF(C56=D56,"-",D56-C56)</f>
        <v>-</v>
      </c>
      <c r="F56" s="93">
        <f t="shared" si="1"/>
        <v>1</v>
      </c>
    </row>
    <row r="57" spans="1:6" ht="28.5" customHeight="1">
      <c r="A57" s="42" t="s">
        <v>20</v>
      </c>
      <c r="B57" s="53" t="s">
        <v>21</v>
      </c>
      <c r="C57" s="35">
        <v>1230</v>
      </c>
      <c r="D57" s="35">
        <f>C57</f>
        <v>1230</v>
      </c>
      <c r="E57" s="91" t="str">
        <f aca="true" t="shared" si="3" ref="E57:E77">IF(C57=D57,"-",D57-C57)</f>
        <v>-</v>
      </c>
      <c r="F57" s="92">
        <f t="shared" si="1"/>
        <v>1</v>
      </c>
    </row>
    <row r="58" spans="1:6" ht="28.5" customHeight="1">
      <c r="A58" s="42" t="s">
        <v>22</v>
      </c>
      <c r="B58" s="53" t="s">
        <v>23</v>
      </c>
      <c r="C58" s="35">
        <v>2938</v>
      </c>
      <c r="D58" s="35">
        <f aca="true" t="shared" si="4" ref="D58:D76">C58</f>
        <v>2938</v>
      </c>
      <c r="E58" s="91" t="str">
        <f t="shared" si="3"/>
        <v>-</v>
      </c>
      <c r="F58" s="92">
        <f t="shared" si="1"/>
        <v>1</v>
      </c>
    </row>
    <row r="59" spans="1:6" ht="28.5" customHeight="1">
      <c r="A59" s="42" t="s">
        <v>24</v>
      </c>
      <c r="B59" s="54" t="s">
        <v>38</v>
      </c>
      <c r="C59" s="35">
        <v>257</v>
      </c>
      <c r="D59" s="35">
        <f t="shared" si="4"/>
        <v>257</v>
      </c>
      <c r="E59" s="91" t="str">
        <f t="shared" si="3"/>
        <v>-</v>
      </c>
      <c r="F59" s="92">
        <f t="shared" si="1"/>
        <v>1</v>
      </c>
    </row>
    <row r="60" spans="1:6" ht="28.5" customHeight="1">
      <c r="A60" s="55" t="s">
        <v>46</v>
      </c>
      <c r="B60" s="56" t="s">
        <v>39</v>
      </c>
      <c r="C60" s="35">
        <v>35</v>
      </c>
      <c r="D60" s="35">
        <f t="shared" si="4"/>
        <v>35</v>
      </c>
      <c r="E60" s="91" t="str">
        <f t="shared" si="3"/>
        <v>-</v>
      </c>
      <c r="F60" s="92">
        <f t="shared" si="1"/>
        <v>1</v>
      </c>
    </row>
    <row r="61" spans="1:6" ht="28.5" customHeight="1">
      <c r="A61" s="55" t="s">
        <v>47</v>
      </c>
      <c r="B61" s="57" t="s">
        <v>40</v>
      </c>
      <c r="C61" s="35">
        <v>35</v>
      </c>
      <c r="D61" s="35">
        <f t="shared" si="4"/>
        <v>35</v>
      </c>
      <c r="E61" s="91" t="str">
        <f t="shared" si="3"/>
        <v>-</v>
      </c>
      <c r="F61" s="92">
        <f t="shared" si="1"/>
        <v>1</v>
      </c>
    </row>
    <row r="62" spans="1:6" ht="28.5" customHeight="1">
      <c r="A62" s="55" t="s">
        <v>48</v>
      </c>
      <c r="B62" s="56" t="s">
        <v>41</v>
      </c>
      <c r="C62" s="35">
        <v>0</v>
      </c>
      <c r="D62" s="35">
        <f t="shared" si="4"/>
        <v>0</v>
      </c>
      <c r="E62" s="91" t="str">
        <f t="shared" si="3"/>
        <v>-</v>
      </c>
      <c r="F62" s="92" t="str">
        <f t="shared" si="1"/>
        <v>-</v>
      </c>
    </row>
    <row r="63" spans="1:6" ht="28.5" customHeight="1">
      <c r="A63" s="55" t="s">
        <v>49</v>
      </c>
      <c r="B63" s="56" t="s">
        <v>42</v>
      </c>
      <c r="C63" s="35">
        <v>6</v>
      </c>
      <c r="D63" s="35">
        <f t="shared" si="4"/>
        <v>6</v>
      </c>
      <c r="E63" s="91" t="str">
        <f t="shared" si="3"/>
        <v>-</v>
      </c>
      <c r="F63" s="92">
        <f t="shared" si="1"/>
        <v>1</v>
      </c>
    </row>
    <row r="64" spans="1:6" ht="28.5" customHeight="1">
      <c r="A64" s="55" t="s">
        <v>50</v>
      </c>
      <c r="B64" s="56" t="s">
        <v>43</v>
      </c>
      <c r="C64" s="35">
        <v>0</v>
      </c>
      <c r="D64" s="35">
        <f t="shared" si="4"/>
        <v>0</v>
      </c>
      <c r="E64" s="91" t="str">
        <f t="shared" si="3"/>
        <v>-</v>
      </c>
      <c r="F64" s="92" t="str">
        <f t="shared" si="1"/>
        <v>-</v>
      </c>
    </row>
    <row r="65" spans="1:6" ht="28.5" customHeight="1">
      <c r="A65" s="55" t="s">
        <v>51</v>
      </c>
      <c r="B65" s="56" t="s">
        <v>44</v>
      </c>
      <c r="C65" s="35">
        <v>209</v>
      </c>
      <c r="D65" s="35">
        <f t="shared" si="4"/>
        <v>209</v>
      </c>
      <c r="E65" s="91" t="str">
        <f t="shared" si="3"/>
        <v>-</v>
      </c>
      <c r="F65" s="92">
        <f t="shared" si="1"/>
        <v>1</v>
      </c>
    </row>
    <row r="66" spans="1:6" ht="28.5" customHeight="1">
      <c r="A66" s="55" t="s">
        <v>52</v>
      </c>
      <c r="B66" s="56" t="s">
        <v>45</v>
      </c>
      <c r="C66" s="35">
        <v>7</v>
      </c>
      <c r="D66" s="35">
        <f t="shared" si="4"/>
        <v>7</v>
      </c>
      <c r="E66" s="91" t="str">
        <f t="shared" si="3"/>
        <v>-</v>
      </c>
      <c r="F66" s="92">
        <f t="shared" si="1"/>
        <v>1</v>
      </c>
    </row>
    <row r="67" spans="1:6" ht="28.5" customHeight="1">
      <c r="A67" s="42" t="s">
        <v>25</v>
      </c>
      <c r="B67" s="53" t="s">
        <v>26</v>
      </c>
      <c r="C67" s="35">
        <v>17215</v>
      </c>
      <c r="D67" s="35">
        <f t="shared" si="4"/>
        <v>17215</v>
      </c>
      <c r="E67" s="91" t="str">
        <f t="shared" si="3"/>
        <v>-</v>
      </c>
      <c r="F67" s="92">
        <f t="shared" si="1"/>
        <v>1</v>
      </c>
    </row>
    <row r="68" spans="1:6" ht="28.5" customHeight="1">
      <c r="A68" s="42" t="s">
        <v>27</v>
      </c>
      <c r="B68" s="54" t="s">
        <v>62</v>
      </c>
      <c r="C68" s="35">
        <v>3481</v>
      </c>
      <c r="D68" s="35">
        <f t="shared" si="4"/>
        <v>3481</v>
      </c>
      <c r="E68" s="91" t="str">
        <f t="shared" si="3"/>
        <v>-</v>
      </c>
      <c r="F68" s="92">
        <f t="shared" si="1"/>
        <v>1</v>
      </c>
    </row>
    <row r="69" spans="1:6" ht="28.5" customHeight="1">
      <c r="A69" s="55" t="s">
        <v>57</v>
      </c>
      <c r="B69" s="56" t="s">
        <v>53</v>
      </c>
      <c r="C69" s="35">
        <v>2615</v>
      </c>
      <c r="D69" s="35">
        <f t="shared" si="4"/>
        <v>2615</v>
      </c>
      <c r="E69" s="91" t="str">
        <f t="shared" si="3"/>
        <v>-</v>
      </c>
      <c r="F69" s="92">
        <f t="shared" si="1"/>
        <v>1</v>
      </c>
    </row>
    <row r="70" spans="1:6" ht="28.5" customHeight="1">
      <c r="A70" s="55" t="s">
        <v>58</v>
      </c>
      <c r="B70" s="56" t="s">
        <v>54</v>
      </c>
      <c r="C70" s="35">
        <v>422</v>
      </c>
      <c r="D70" s="35">
        <f t="shared" si="4"/>
        <v>422</v>
      </c>
      <c r="E70" s="91" t="str">
        <f t="shared" si="3"/>
        <v>-</v>
      </c>
      <c r="F70" s="92">
        <f t="shared" si="1"/>
        <v>1</v>
      </c>
    </row>
    <row r="71" spans="1:6" ht="28.5" customHeight="1">
      <c r="A71" s="55" t="s">
        <v>59</v>
      </c>
      <c r="B71" s="56" t="s">
        <v>55</v>
      </c>
      <c r="C71" s="35">
        <v>0</v>
      </c>
      <c r="D71" s="35">
        <f t="shared" si="4"/>
        <v>0</v>
      </c>
      <c r="E71" s="91" t="str">
        <f t="shared" si="3"/>
        <v>-</v>
      </c>
      <c r="F71" s="92" t="str">
        <f t="shared" si="1"/>
        <v>-</v>
      </c>
    </row>
    <row r="72" spans="1:6" ht="28.5" customHeight="1">
      <c r="A72" s="55" t="s">
        <v>60</v>
      </c>
      <c r="B72" s="56" t="s">
        <v>56</v>
      </c>
      <c r="C72" s="35">
        <v>444</v>
      </c>
      <c r="D72" s="35">
        <f t="shared" si="4"/>
        <v>444</v>
      </c>
      <c r="E72" s="91" t="str">
        <f t="shared" si="3"/>
        <v>-</v>
      </c>
      <c r="F72" s="92">
        <f t="shared" si="1"/>
        <v>1</v>
      </c>
    </row>
    <row r="73" spans="1:6" ht="28.5" customHeight="1">
      <c r="A73" s="42" t="s">
        <v>28</v>
      </c>
      <c r="B73" s="53" t="s">
        <v>29</v>
      </c>
      <c r="C73" s="35">
        <v>0</v>
      </c>
      <c r="D73" s="35">
        <f t="shared" si="4"/>
        <v>0</v>
      </c>
      <c r="E73" s="91" t="str">
        <f t="shared" si="3"/>
        <v>-</v>
      </c>
      <c r="F73" s="92" t="str">
        <f aca="true" t="shared" si="5" ref="F73:F81">IF(C73=0,"-",D73/C73)</f>
        <v>-</v>
      </c>
    </row>
    <row r="74" spans="1:6" ht="48" customHeight="1">
      <c r="A74" s="42" t="s">
        <v>30</v>
      </c>
      <c r="B74" s="53" t="s">
        <v>148</v>
      </c>
      <c r="C74" s="36">
        <v>3045</v>
      </c>
      <c r="D74" s="35">
        <f t="shared" si="4"/>
        <v>3045</v>
      </c>
      <c r="E74" s="91" t="str">
        <f t="shared" si="3"/>
        <v>-</v>
      </c>
      <c r="F74" s="94">
        <f t="shared" si="5"/>
        <v>1</v>
      </c>
    </row>
    <row r="75" spans="1:6" ht="47.25" customHeight="1">
      <c r="A75" s="42" t="s">
        <v>31</v>
      </c>
      <c r="B75" s="53" t="s">
        <v>32</v>
      </c>
      <c r="C75" s="36">
        <v>0</v>
      </c>
      <c r="D75" s="35">
        <f t="shared" si="4"/>
        <v>0</v>
      </c>
      <c r="E75" s="91" t="str">
        <f t="shared" si="3"/>
        <v>-</v>
      </c>
      <c r="F75" s="94" t="str">
        <f t="shared" si="5"/>
        <v>-</v>
      </c>
    </row>
    <row r="76" spans="1:6" ht="35.25" customHeight="1">
      <c r="A76" s="42" t="s">
        <v>33</v>
      </c>
      <c r="B76" s="53" t="s">
        <v>34</v>
      </c>
      <c r="C76" s="35">
        <v>159</v>
      </c>
      <c r="D76" s="35">
        <f t="shared" si="4"/>
        <v>159</v>
      </c>
      <c r="E76" s="91" t="str">
        <f t="shared" si="3"/>
        <v>-</v>
      </c>
      <c r="F76" s="92">
        <f t="shared" si="5"/>
        <v>1</v>
      </c>
    </row>
    <row r="77" spans="1:6" s="3" customFormat="1" ht="30" customHeight="1">
      <c r="A77" s="44" t="s">
        <v>35</v>
      </c>
      <c r="B77" s="58" t="s">
        <v>202</v>
      </c>
      <c r="C77" s="38">
        <f>SUM(C78:C81)</f>
        <v>14214</v>
      </c>
      <c r="D77" s="38">
        <f>SUM(D78:D81)</f>
        <v>14214</v>
      </c>
      <c r="E77" s="13" t="str">
        <f t="shared" si="3"/>
        <v>-</v>
      </c>
      <c r="F77" s="95">
        <f t="shared" si="5"/>
        <v>1</v>
      </c>
    </row>
    <row r="78" spans="1:6" ht="42" customHeight="1">
      <c r="A78" s="42" t="s">
        <v>153</v>
      </c>
      <c r="B78" s="53" t="s">
        <v>203</v>
      </c>
      <c r="C78" s="35">
        <v>1161</v>
      </c>
      <c r="D78" s="35">
        <f>C78</f>
        <v>1161</v>
      </c>
      <c r="E78" s="96" t="str">
        <f>IF(C78=D78,"-",D78-C78)</f>
        <v>-</v>
      </c>
      <c r="F78" s="102">
        <f t="shared" si="5"/>
        <v>1</v>
      </c>
    </row>
    <row r="79" spans="1:6" ht="31.5" customHeight="1">
      <c r="A79" s="42" t="s">
        <v>36</v>
      </c>
      <c r="B79" s="53" t="s">
        <v>65</v>
      </c>
      <c r="C79" s="35">
        <v>11453</v>
      </c>
      <c r="D79" s="35">
        <f>C79</f>
        <v>11453</v>
      </c>
      <c r="E79" s="96" t="str">
        <f>IF(C79=D79,"-",D79-C79)</f>
        <v>-</v>
      </c>
      <c r="F79" s="102">
        <f t="shared" si="5"/>
        <v>1</v>
      </c>
    </row>
    <row r="80" spans="1:6" ht="31.5" customHeight="1">
      <c r="A80" s="42" t="s">
        <v>37</v>
      </c>
      <c r="B80" s="53" t="s">
        <v>204</v>
      </c>
      <c r="C80" s="35">
        <v>0</v>
      </c>
      <c r="D80" s="35">
        <f>C80</f>
        <v>0</v>
      </c>
      <c r="E80" s="96" t="str">
        <f>IF(C80=D80,"-",D80-C80)</f>
        <v>-</v>
      </c>
      <c r="F80" s="102" t="str">
        <f t="shared" si="5"/>
        <v>-</v>
      </c>
    </row>
    <row r="81" spans="1:6" ht="31.5" customHeight="1">
      <c r="A81" s="42" t="s">
        <v>156</v>
      </c>
      <c r="B81" s="53" t="s">
        <v>157</v>
      </c>
      <c r="C81" s="35">
        <v>1600</v>
      </c>
      <c r="D81" s="35">
        <f>C81</f>
        <v>1600</v>
      </c>
      <c r="E81" s="96" t="str">
        <f>IF(C81=D81,"-",D81-C81)</f>
        <v>-</v>
      </c>
      <c r="F81" s="102">
        <f t="shared" si="5"/>
        <v>1</v>
      </c>
    </row>
    <row r="95" ht="45" customHeight="1"/>
    <row r="96" ht="45" customHeight="1"/>
    <row r="99" ht="69.75" customHeight="1"/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1" r:id="rId1"/>
  <headerFooter alignWithMargins="0">
    <oddFooter>&amp;R&amp;20&amp;P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81"/>
  <sheetViews>
    <sheetView showGridLines="0" zoomScale="55" zoomScaleNormal="55" zoomScaleSheetLayoutView="55" zoomScalePageLayoutView="0" workbookViewId="0" topLeftCell="A1">
      <pane xSplit="2" ySplit="7" topLeftCell="C22" activePane="bottomRight" state="frozen"/>
      <selection pane="topLeft" activeCell="G1" sqref="G1:I16384"/>
      <selection pane="topRight" activeCell="G1" sqref="G1:I16384"/>
      <selection pane="bottomLeft" activeCell="G1" sqref="G1:I16384"/>
      <selection pane="bottomRight" activeCell="G1" sqref="G1:I16384"/>
    </sheetView>
  </sheetViews>
  <sheetFormatPr defaultColWidth="9.00390625" defaultRowHeight="12.75"/>
  <cols>
    <col min="1" max="1" width="9.125" style="2" customWidth="1"/>
    <col min="2" max="2" width="123.625" style="2" customWidth="1"/>
    <col min="3" max="6" width="20.75390625" style="2" customWidth="1"/>
    <col min="7" max="16384" width="9.125" style="2" customWidth="1"/>
  </cols>
  <sheetData>
    <row r="1" spans="1:6" s="61" customFormat="1" ht="33" customHeight="1">
      <c r="A1" s="166" t="str">
        <f>NFZ!A1</f>
        <v>ZMIANA PLANU FINANSOWEGO NARODOWEGO FUNDUSZU ZDROWIA NA 2009 ROK Z 27 MARCA 2009 R.</v>
      </c>
      <c r="B1" s="166"/>
      <c r="C1" s="166"/>
      <c r="D1" s="166"/>
      <c r="E1" s="166"/>
      <c r="F1" s="166"/>
    </row>
    <row r="2" spans="1:3" s="63" customFormat="1" ht="33" customHeight="1">
      <c r="A2" s="164" t="s">
        <v>109</v>
      </c>
      <c r="B2" s="164"/>
      <c r="C2" s="164"/>
    </row>
    <row r="3" spans="1:5" ht="33" customHeight="1">
      <c r="A3" s="1"/>
      <c r="B3" s="89"/>
      <c r="C3" s="30"/>
      <c r="E3" s="30" t="s">
        <v>117</v>
      </c>
    </row>
    <row r="4" spans="1:6" s="6" customFormat="1" ht="33" customHeight="1">
      <c r="A4" s="165" t="s">
        <v>64</v>
      </c>
      <c r="B4" s="165" t="s">
        <v>63</v>
      </c>
      <c r="C4" s="162" t="s">
        <v>235</v>
      </c>
      <c r="D4" s="161" t="s">
        <v>229</v>
      </c>
      <c r="E4" s="161" t="s">
        <v>234</v>
      </c>
      <c r="F4" s="161" t="s">
        <v>233</v>
      </c>
    </row>
    <row r="5" spans="1:6" s="6" customFormat="1" ht="33" customHeight="1">
      <c r="A5" s="165"/>
      <c r="B5" s="165"/>
      <c r="C5" s="163"/>
      <c r="D5" s="161"/>
      <c r="E5" s="161"/>
      <c r="F5" s="161"/>
    </row>
    <row r="6" spans="1:6" s="4" customFormat="1" ht="14.25">
      <c r="A6" s="31">
        <v>1</v>
      </c>
      <c r="B6" s="32">
        <v>2</v>
      </c>
      <c r="C6" s="32" t="s">
        <v>114</v>
      </c>
      <c r="D6" s="32" t="s">
        <v>230</v>
      </c>
      <c r="E6" s="32" t="s">
        <v>231</v>
      </c>
      <c r="F6" s="32" t="s">
        <v>232</v>
      </c>
    </row>
    <row r="7" spans="1:6" s="3" customFormat="1" ht="30" customHeight="1">
      <c r="A7" s="33" t="s">
        <v>0</v>
      </c>
      <c r="B7" s="51" t="s">
        <v>201</v>
      </c>
      <c r="C7" s="16">
        <f>C10+C13+C16+C20+C23+C26+C29+C32+C35+C38+C41+C44+C46+C49+C50+C51+C52+C53</f>
        <v>6559782</v>
      </c>
      <c r="D7" s="16">
        <f>D10+D13+D16+D20+D23+D26+D29+D32+D35+D38+D41+D44+D46+D49+D50+D51+D52+D53</f>
        <v>6665388</v>
      </c>
      <c r="E7" s="13">
        <f>IF(C7=D7,"-",D7-C7)</f>
        <v>105606</v>
      </c>
      <c r="F7" s="90">
        <f>IF(C7=0,"-",D7/C7)</f>
        <v>1.016</v>
      </c>
    </row>
    <row r="8" spans="1:6" s="3" customFormat="1" ht="48.75" customHeight="1">
      <c r="A8" s="39" t="s">
        <v>88</v>
      </c>
      <c r="B8" s="45" t="s">
        <v>89</v>
      </c>
      <c r="C8" s="35">
        <f>C11+C14+C17+C21+C24+C27+C30+C33+C36+C39+C42</f>
        <v>0</v>
      </c>
      <c r="D8" s="35">
        <f>D11+D14+D17+D21+D24+D27+D30+D33+D36+D39+D42</f>
        <v>0</v>
      </c>
      <c r="E8" s="91" t="str">
        <f>IF(C8=D8,"-",D8-C8)</f>
        <v>-</v>
      </c>
      <c r="F8" s="92" t="str">
        <f>IF(C8=0,"-",D8/C8)</f>
        <v>-</v>
      </c>
    </row>
    <row r="9" spans="1:6" s="3" customFormat="1" ht="30.75" customHeight="1">
      <c r="A9" s="39" t="s">
        <v>178</v>
      </c>
      <c r="B9" s="46" t="s">
        <v>195</v>
      </c>
      <c r="C9" s="52">
        <f>C12+C15+C18+C22+C25+C28+C31+C34+C37+C40+C43+C48+C45</f>
        <v>0</v>
      </c>
      <c r="D9" s="52">
        <f>D12+D15+D18+D22+D25+D28+D31+D34+D37+D40+D43+D48+D45</f>
        <v>0</v>
      </c>
      <c r="E9" s="91" t="str">
        <f aca="true" t="shared" si="0" ref="E9:E55">IF(C9=D9,"-",D9-C9)</f>
        <v>-</v>
      </c>
      <c r="F9" s="92" t="str">
        <f aca="true" t="shared" si="1" ref="F9:F72">IF(C9=0,"-",D9/C9)</f>
        <v>-</v>
      </c>
    </row>
    <row r="10" spans="1:6" ht="31.5" customHeight="1">
      <c r="A10" s="40" t="s">
        <v>1</v>
      </c>
      <c r="B10" s="47" t="s">
        <v>66</v>
      </c>
      <c r="C10" s="36">
        <v>820403</v>
      </c>
      <c r="D10" s="36">
        <f>C10</f>
        <v>820403</v>
      </c>
      <c r="E10" s="91" t="str">
        <f t="shared" si="0"/>
        <v>-</v>
      </c>
      <c r="F10" s="92">
        <f t="shared" si="1"/>
        <v>1</v>
      </c>
    </row>
    <row r="11" spans="1:6" ht="31.5" customHeight="1">
      <c r="A11" s="39" t="s">
        <v>67</v>
      </c>
      <c r="B11" s="46" t="s">
        <v>87</v>
      </c>
      <c r="C11" s="35">
        <v>0</v>
      </c>
      <c r="D11" s="36">
        <f aca="true" t="shared" si="2" ref="D11:D54">C11</f>
        <v>0</v>
      </c>
      <c r="E11" s="91" t="str">
        <f t="shared" si="0"/>
        <v>-</v>
      </c>
      <c r="F11" s="92" t="str">
        <f t="shared" si="1"/>
        <v>-</v>
      </c>
    </row>
    <row r="12" spans="1:6" ht="31.5" customHeight="1">
      <c r="A12" s="39" t="s">
        <v>179</v>
      </c>
      <c r="B12" s="46" t="s">
        <v>196</v>
      </c>
      <c r="C12" s="35">
        <v>0</v>
      </c>
      <c r="D12" s="36">
        <f t="shared" si="2"/>
        <v>0</v>
      </c>
      <c r="E12" s="91" t="str">
        <f t="shared" si="0"/>
        <v>-</v>
      </c>
      <c r="F12" s="92" t="str">
        <f t="shared" si="1"/>
        <v>-</v>
      </c>
    </row>
    <row r="13" spans="1:6" ht="31.5" customHeight="1">
      <c r="A13" s="40" t="s">
        <v>2</v>
      </c>
      <c r="B13" s="47" t="s">
        <v>68</v>
      </c>
      <c r="C13" s="36">
        <v>624011</v>
      </c>
      <c r="D13" s="36">
        <f>C13+5000</f>
        <v>629011</v>
      </c>
      <c r="E13" s="91">
        <f t="shared" si="0"/>
        <v>5000</v>
      </c>
      <c r="F13" s="92">
        <f t="shared" si="1"/>
        <v>1.008</v>
      </c>
    </row>
    <row r="14" spans="1:6" ht="31.5" customHeight="1">
      <c r="A14" s="39" t="s">
        <v>69</v>
      </c>
      <c r="B14" s="46" t="s">
        <v>87</v>
      </c>
      <c r="C14" s="35">
        <v>0</v>
      </c>
      <c r="D14" s="36">
        <f t="shared" si="2"/>
        <v>0</v>
      </c>
      <c r="E14" s="91" t="str">
        <f t="shared" si="0"/>
        <v>-</v>
      </c>
      <c r="F14" s="92" t="str">
        <f t="shared" si="1"/>
        <v>-</v>
      </c>
    </row>
    <row r="15" spans="1:6" ht="31.5" customHeight="1">
      <c r="A15" s="39" t="s">
        <v>180</v>
      </c>
      <c r="B15" s="46" t="s">
        <v>196</v>
      </c>
      <c r="C15" s="35">
        <v>0</v>
      </c>
      <c r="D15" s="36">
        <f t="shared" si="2"/>
        <v>0</v>
      </c>
      <c r="E15" s="91" t="str">
        <f t="shared" si="0"/>
        <v>-</v>
      </c>
      <c r="F15" s="92" t="str">
        <f t="shared" si="1"/>
        <v>-</v>
      </c>
    </row>
    <row r="16" spans="1:6" ht="31.5" customHeight="1">
      <c r="A16" s="40" t="s">
        <v>3</v>
      </c>
      <c r="B16" s="47" t="s">
        <v>227</v>
      </c>
      <c r="C16" s="36">
        <v>2963942</v>
      </c>
      <c r="D16" s="36">
        <f>C16+70000</f>
        <v>3033942</v>
      </c>
      <c r="E16" s="91">
        <f t="shared" si="0"/>
        <v>70000</v>
      </c>
      <c r="F16" s="92">
        <f t="shared" si="1"/>
        <v>1.0236</v>
      </c>
    </row>
    <row r="17" spans="1:6" ht="31.5" customHeight="1">
      <c r="A17" s="39" t="s">
        <v>70</v>
      </c>
      <c r="B17" s="46" t="s">
        <v>87</v>
      </c>
      <c r="C17" s="35">
        <v>0</v>
      </c>
      <c r="D17" s="36">
        <f t="shared" si="2"/>
        <v>0</v>
      </c>
      <c r="E17" s="91" t="str">
        <f t="shared" si="0"/>
        <v>-</v>
      </c>
      <c r="F17" s="92" t="str">
        <f t="shared" si="1"/>
        <v>-</v>
      </c>
    </row>
    <row r="18" spans="1:6" ht="31.5" customHeight="1">
      <c r="A18" s="39" t="s">
        <v>90</v>
      </c>
      <c r="B18" s="46" t="s">
        <v>196</v>
      </c>
      <c r="C18" s="36">
        <v>0</v>
      </c>
      <c r="D18" s="36">
        <f t="shared" si="2"/>
        <v>0</v>
      </c>
      <c r="E18" s="91" t="str">
        <f t="shared" si="0"/>
        <v>-</v>
      </c>
      <c r="F18" s="92" t="str">
        <f t="shared" si="1"/>
        <v>-</v>
      </c>
    </row>
    <row r="19" spans="1:6" ht="31.5" customHeight="1">
      <c r="A19" s="39" t="s">
        <v>181</v>
      </c>
      <c r="B19" s="45" t="s">
        <v>91</v>
      </c>
      <c r="C19" s="36">
        <v>128600</v>
      </c>
      <c r="D19" s="36">
        <f>C19+10000</f>
        <v>138600</v>
      </c>
      <c r="E19" s="91">
        <f t="shared" si="0"/>
        <v>10000</v>
      </c>
      <c r="F19" s="92">
        <f t="shared" si="1"/>
        <v>1.0778</v>
      </c>
    </row>
    <row r="20" spans="1:6" ht="31.5" customHeight="1">
      <c r="A20" s="40" t="s">
        <v>4</v>
      </c>
      <c r="B20" s="47" t="s">
        <v>71</v>
      </c>
      <c r="C20" s="36">
        <v>238263</v>
      </c>
      <c r="D20" s="36">
        <f>C20</f>
        <v>238263</v>
      </c>
      <c r="E20" s="91" t="str">
        <f t="shared" si="0"/>
        <v>-</v>
      </c>
      <c r="F20" s="92">
        <f t="shared" si="1"/>
        <v>1</v>
      </c>
    </row>
    <row r="21" spans="1:6" ht="31.5" customHeight="1">
      <c r="A21" s="39" t="s">
        <v>72</v>
      </c>
      <c r="B21" s="46" t="s">
        <v>87</v>
      </c>
      <c r="C21" s="35">
        <v>0</v>
      </c>
      <c r="D21" s="36">
        <f t="shared" si="2"/>
        <v>0</v>
      </c>
      <c r="E21" s="91" t="str">
        <f t="shared" si="0"/>
        <v>-</v>
      </c>
      <c r="F21" s="92" t="str">
        <f t="shared" si="1"/>
        <v>-</v>
      </c>
    </row>
    <row r="22" spans="1:6" ht="31.5" customHeight="1">
      <c r="A22" s="39" t="s">
        <v>182</v>
      </c>
      <c r="B22" s="46" t="s">
        <v>196</v>
      </c>
      <c r="C22" s="35">
        <v>0</v>
      </c>
      <c r="D22" s="36">
        <f t="shared" si="2"/>
        <v>0</v>
      </c>
      <c r="E22" s="91" t="str">
        <f t="shared" si="0"/>
        <v>-</v>
      </c>
      <c r="F22" s="92" t="str">
        <f t="shared" si="1"/>
        <v>-</v>
      </c>
    </row>
    <row r="23" spans="1:6" ht="31.5" customHeight="1">
      <c r="A23" s="40" t="s">
        <v>5</v>
      </c>
      <c r="B23" s="47" t="s">
        <v>73</v>
      </c>
      <c r="C23" s="36">
        <v>223659</v>
      </c>
      <c r="D23" s="36">
        <f t="shared" si="2"/>
        <v>223659</v>
      </c>
      <c r="E23" s="91" t="str">
        <f t="shared" si="0"/>
        <v>-</v>
      </c>
      <c r="F23" s="92">
        <f t="shared" si="1"/>
        <v>1</v>
      </c>
    </row>
    <row r="24" spans="1:6" ht="31.5" customHeight="1">
      <c r="A24" s="39" t="s">
        <v>74</v>
      </c>
      <c r="B24" s="46" t="s">
        <v>87</v>
      </c>
      <c r="C24" s="35">
        <v>0</v>
      </c>
      <c r="D24" s="36">
        <f t="shared" si="2"/>
        <v>0</v>
      </c>
      <c r="E24" s="91" t="str">
        <f t="shared" si="0"/>
        <v>-</v>
      </c>
      <c r="F24" s="92" t="str">
        <f t="shared" si="1"/>
        <v>-</v>
      </c>
    </row>
    <row r="25" spans="1:6" ht="31.5" customHeight="1">
      <c r="A25" s="39" t="s">
        <v>183</v>
      </c>
      <c r="B25" s="46" t="s">
        <v>196</v>
      </c>
      <c r="C25" s="35">
        <v>0</v>
      </c>
      <c r="D25" s="36">
        <f t="shared" si="2"/>
        <v>0</v>
      </c>
      <c r="E25" s="91" t="str">
        <f t="shared" si="0"/>
        <v>-</v>
      </c>
      <c r="F25" s="92" t="str">
        <f t="shared" si="1"/>
        <v>-</v>
      </c>
    </row>
    <row r="26" spans="1:6" ht="31.5" customHeight="1">
      <c r="A26" s="40" t="s">
        <v>6</v>
      </c>
      <c r="B26" s="47" t="s">
        <v>75</v>
      </c>
      <c r="C26" s="36">
        <v>174704</v>
      </c>
      <c r="D26" s="36">
        <f>C26+5000</f>
        <v>179704</v>
      </c>
      <c r="E26" s="91">
        <f t="shared" si="0"/>
        <v>5000</v>
      </c>
      <c r="F26" s="92">
        <f t="shared" si="1"/>
        <v>1.0286</v>
      </c>
    </row>
    <row r="27" spans="1:6" ht="31.5" customHeight="1">
      <c r="A27" s="39" t="s">
        <v>76</v>
      </c>
      <c r="B27" s="46" t="s">
        <v>87</v>
      </c>
      <c r="C27" s="35">
        <v>0</v>
      </c>
      <c r="D27" s="36">
        <f t="shared" si="2"/>
        <v>0</v>
      </c>
      <c r="E27" s="91" t="str">
        <f t="shared" si="0"/>
        <v>-</v>
      </c>
      <c r="F27" s="92" t="str">
        <f t="shared" si="1"/>
        <v>-</v>
      </c>
    </row>
    <row r="28" spans="1:6" ht="31.5" customHeight="1">
      <c r="A28" s="39" t="s">
        <v>184</v>
      </c>
      <c r="B28" s="46" t="s">
        <v>196</v>
      </c>
      <c r="C28" s="35">
        <v>0</v>
      </c>
      <c r="D28" s="36">
        <f t="shared" si="2"/>
        <v>0</v>
      </c>
      <c r="E28" s="91" t="str">
        <f t="shared" si="0"/>
        <v>-</v>
      </c>
      <c r="F28" s="92" t="str">
        <f t="shared" si="1"/>
        <v>-</v>
      </c>
    </row>
    <row r="29" spans="1:6" ht="31.5" customHeight="1">
      <c r="A29" s="40" t="s">
        <v>7</v>
      </c>
      <c r="B29" s="47" t="s">
        <v>77</v>
      </c>
      <c r="C29" s="36">
        <v>262313</v>
      </c>
      <c r="D29" s="36">
        <f t="shared" si="2"/>
        <v>262313</v>
      </c>
      <c r="E29" s="91" t="str">
        <f t="shared" si="0"/>
        <v>-</v>
      </c>
      <c r="F29" s="92">
        <f t="shared" si="1"/>
        <v>1</v>
      </c>
    </row>
    <row r="30" spans="1:6" ht="31.5" customHeight="1">
      <c r="A30" s="39" t="s">
        <v>78</v>
      </c>
      <c r="B30" s="46" t="s">
        <v>87</v>
      </c>
      <c r="C30" s="35">
        <v>0</v>
      </c>
      <c r="D30" s="36">
        <f t="shared" si="2"/>
        <v>0</v>
      </c>
      <c r="E30" s="91" t="str">
        <f t="shared" si="0"/>
        <v>-</v>
      </c>
      <c r="F30" s="92" t="str">
        <f t="shared" si="1"/>
        <v>-</v>
      </c>
    </row>
    <row r="31" spans="1:6" ht="31.5" customHeight="1">
      <c r="A31" s="39" t="s">
        <v>185</v>
      </c>
      <c r="B31" s="46" t="s">
        <v>196</v>
      </c>
      <c r="C31" s="35">
        <v>0</v>
      </c>
      <c r="D31" s="36">
        <f t="shared" si="2"/>
        <v>0</v>
      </c>
      <c r="E31" s="91" t="str">
        <f t="shared" si="0"/>
        <v>-</v>
      </c>
      <c r="F31" s="92" t="str">
        <f t="shared" si="1"/>
        <v>-</v>
      </c>
    </row>
    <row r="32" spans="1:6" ht="31.5" customHeight="1">
      <c r="A32" s="40" t="s">
        <v>8</v>
      </c>
      <c r="B32" s="47" t="s">
        <v>79</v>
      </c>
      <c r="C32" s="36">
        <v>91837</v>
      </c>
      <c r="D32" s="36">
        <f t="shared" si="2"/>
        <v>91837</v>
      </c>
      <c r="E32" s="91" t="str">
        <f t="shared" si="0"/>
        <v>-</v>
      </c>
      <c r="F32" s="92">
        <f t="shared" si="1"/>
        <v>1</v>
      </c>
    </row>
    <row r="33" spans="1:6" ht="31.5" customHeight="1">
      <c r="A33" s="39" t="s">
        <v>80</v>
      </c>
      <c r="B33" s="46" t="s">
        <v>87</v>
      </c>
      <c r="C33" s="35">
        <v>0</v>
      </c>
      <c r="D33" s="36">
        <f t="shared" si="2"/>
        <v>0</v>
      </c>
      <c r="E33" s="91" t="str">
        <f t="shared" si="0"/>
        <v>-</v>
      </c>
      <c r="F33" s="92" t="str">
        <f t="shared" si="1"/>
        <v>-</v>
      </c>
    </row>
    <row r="34" spans="1:6" ht="31.5" customHeight="1">
      <c r="A34" s="39" t="s">
        <v>186</v>
      </c>
      <c r="B34" s="46" t="s">
        <v>196</v>
      </c>
      <c r="C34" s="35">
        <v>0</v>
      </c>
      <c r="D34" s="36">
        <f t="shared" si="2"/>
        <v>0</v>
      </c>
      <c r="E34" s="91" t="str">
        <f t="shared" si="0"/>
        <v>-</v>
      </c>
      <c r="F34" s="92" t="str">
        <f t="shared" si="1"/>
        <v>-</v>
      </c>
    </row>
    <row r="35" spans="1:6" ht="31.5" customHeight="1">
      <c r="A35" s="40" t="s">
        <v>9</v>
      </c>
      <c r="B35" s="47" t="s">
        <v>81</v>
      </c>
      <c r="C35" s="36">
        <v>4061</v>
      </c>
      <c r="D35" s="36">
        <f t="shared" si="2"/>
        <v>4061</v>
      </c>
      <c r="E35" s="91" t="str">
        <f t="shared" si="0"/>
        <v>-</v>
      </c>
      <c r="F35" s="92">
        <f t="shared" si="1"/>
        <v>1</v>
      </c>
    </row>
    <row r="36" spans="1:6" ht="31.5" customHeight="1">
      <c r="A36" s="39" t="s">
        <v>82</v>
      </c>
      <c r="B36" s="46" t="s">
        <v>87</v>
      </c>
      <c r="C36" s="35">
        <v>0</v>
      </c>
      <c r="D36" s="36">
        <f t="shared" si="2"/>
        <v>0</v>
      </c>
      <c r="E36" s="91" t="str">
        <f t="shared" si="0"/>
        <v>-</v>
      </c>
      <c r="F36" s="92" t="str">
        <f t="shared" si="1"/>
        <v>-</v>
      </c>
    </row>
    <row r="37" spans="1:6" ht="31.5" customHeight="1">
      <c r="A37" s="39" t="s">
        <v>187</v>
      </c>
      <c r="B37" s="46" t="s">
        <v>196</v>
      </c>
      <c r="C37" s="35">
        <v>0</v>
      </c>
      <c r="D37" s="36">
        <f t="shared" si="2"/>
        <v>0</v>
      </c>
      <c r="E37" s="91" t="str">
        <f t="shared" si="0"/>
        <v>-</v>
      </c>
      <c r="F37" s="92" t="str">
        <f t="shared" si="1"/>
        <v>-</v>
      </c>
    </row>
    <row r="38" spans="1:6" ht="36.75" customHeight="1">
      <c r="A38" s="40" t="s">
        <v>10</v>
      </c>
      <c r="B38" s="47" t="s">
        <v>86</v>
      </c>
      <c r="C38" s="36">
        <v>16028</v>
      </c>
      <c r="D38" s="36">
        <f t="shared" si="2"/>
        <v>16028</v>
      </c>
      <c r="E38" s="91" t="str">
        <f t="shared" si="0"/>
        <v>-</v>
      </c>
      <c r="F38" s="92">
        <f t="shared" si="1"/>
        <v>1</v>
      </c>
    </row>
    <row r="39" spans="1:6" ht="31.5" customHeight="1">
      <c r="A39" s="39" t="s">
        <v>83</v>
      </c>
      <c r="B39" s="46" t="s">
        <v>87</v>
      </c>
      <c r="C39" s="35">
        <v>0</v>
      </c>
      <c r="D39" s="36">
        <f t="shared" si="2"/>
        <v>0</v>
      </c>
      <c r="E39" s="91" t="str">
        <f t="shared" si="0"/>
        <v>-</v>
      </c>
      <c r="F39" s="92" t="str">
        <f t="shared" si="1"/>
        <v>-</v>
      </c>
    </row>
    <row r="40" spans="1:6" ht="31.5" customHeight="1">
      <c r="A40" s="39" t="s">
        <v>188</v>
      </c>
      <c r="B40" s="46" t="s">
        <v>196</v>
      </c>
      <c r="C40" s="35">
        <v>0</v>
      </c>
      <c r="D40" s="36">
        <f t="shared" si="2"/>
        <v>0</v>
      </c>
      <c r="E40" s="91" t="str">
        <f t="shared" si="0"/>
        <v>-</v>
      </c>
      <c r="F40" s="92" t="str">
        <f t="shared" si="1"/>
        <v>-</v>
      </c>
    </row>
    <row r="41" spans="1:6" ht="31.5" customHeight="1">
      <c r="A41" s="40" t="s">
        <v>11</v>
      </c>
      <c r="B41" s="47" t="s">
        <v>84</v>
      </c>
      <c r="C41" s="36">
        <v>148572</v>
      </c>
      <c r="D41" s="36">
        <f>C41+10000</f>
        <v>158572</v>
      </c>
      <c r="E41" s="91">
        <f t="shared" si="0"/>
        <v>10000</v>
      </c>
      <c r="F41" s="92">
        <f t="shared" si="1"/>
        <v>1.0673</v>
      </c>
    </row>
    <row r="42" spans="1:6" ht="31.5" customHeight="1">
      <c r="A42" s="39" t="s">
        <v>85</v>
      </c>
      <c r="B42" s="46" t="s">
        <v>87</v>
      </c>
      <c r="C42" s="35">
        <v>0</v>
      </c>
      <c r="D42" s="36">
        <f t="shared" si="2"/>
        <v>0</v>
      </c>
      <c r="E42" s="91" t="str">
        <f t="shared" si="0"/>
        <v>-</v>
      </c>
      <c r="F42" s="92" t="str">
        <f t="shared" si="1"/>
        <v>-</v>
      </c>
    </row>
    <row r="43" spans="1:6" ht="31.5" customHeight="1">
      <c r="A43" s="39" t="s">
        <v>189</v>
      </c>
      <c r="B43" s="46" t="s">
        <v>196</v>
      </c>
      <c r="C43" s="35">
        <v>0</v>
      </c>
      <c r="D43" s="36">
        <f t="shared" si="2"/>
        <v>0</v>
      </c>
      <c r="E43" s="91" t="str">
        <f t="shared" si="0"/>
        <v>-</v>
      </c>
      <c r="F43" s="92" t="str">
        <f t="shared" si="1"/>
        <v>-</v>
      </c>
    </row>
    <row r="44" spans="1:6" ht="31.5" customHeight="1">
      <c r="A44" s="40" t="s">
        <v>12</v>
      </c>
      <c r="B44" s="47" t="s">
        <v>13</v>
      </c>
      <c r="C44" s="36">
        <v>79110</v>
      </c>
      <c r="D44" s="36">
        <f t="shared" si="2"/>
        <v>79110</v>
      </c>
      <c r="E44" s="91" t="str">
        <f t="shared" si="0"/>
        <v>-</v>
      </c>
      <c r="F44" s="92">
        <f t="shared" si="1"/>
        <v>1</v>
      </c>
    </row>
    <row r="45" spans="1:6" ht="31.5" customHeight="1">
      <c r="A45" s="39" t="s">
        <v>190</v>
      </c>
      <c r="B45" s="45" t="s">
        <v>196</v>
      </c>
      <c r="C45" s="36">
        <v>0</v>
      </c>
      <c r="D45" s="36">
        <f t="shared" si="2"/>
        <v>0</v>
      </c>
      <c r="E45" s="91" t="str">
        <f t="shared" si="0"/>
        <v>-</v>
      </c>
      <c r="F45" s="92" t="str">
        <f t="shared" si="1"/>
        <v>-</v>
      </c>
    </row>
    <row r="46" spans="1:6" ht="31.5" customHeight="1">
      <c r="A46" s="40" t="s">
        <v>14</v>
      </c>
      <c r="B46" s="47" t="s">
        <v>15</v>
      </c>
      <c r="C46" s="36">
        <v>902879</v>
      </c>
      <c r="D46" s="36">
        <f>C46+15606</f>
        <v>918485</v>
      </c>
      <c r="E46" s="91">
        <f t="shared" si="0"/>
        <v>15606</v>
      </c>
      <c r="F46" s="92">
        <f t="shared" si="1"/>
        <v>1.0173</v>
      </c>
    </row>
    <row r="47" spans="1:6" ht="31.5" customHeight="1">
      <c r="A47" s="39" t="s">
        <v>92</v>
      </c>
      <c r="B47" s="45" t="s">
        <v>93</v>
      </c>
      <c r="C47" s="36">
        <v>1946</v>
      </c>
      <c r="D47" s="36">
        <f t="shared" si="2"/>
        <v>1946</v>
      </c>
      <c r="E47" s="91" t="str">
        <f t="shared" si="0"/>
        <v>-</v>
      </c>
      <c r="F47" s="92">
        <f t="shared" si="1"/>
        <v>1</v>
      </c>
    </row>
    <row r="48" spans="1:6" ht="31.5" customHeight="1">
      <c r="A48" s="39" t="s">
        <v>191</v>
      </c>
      <c r="B48" s="45" t="s">
        <v>196</v>
      </c>
      <c r="C48" s="36">
        <v>0</v>
      </c>
      <c r="D48" s="36">
        <f t="shared" si="2"/>
        <v>0</v>
      </c>
      <c r="E48" s="91" t="str">
        <f t="shared" si="0"/>
        <v>-</v>
      </c>
      <c r="F48" s="92" t="str">
        <f t="shared" si="1"/>
        <v>-</v>
      </c>
    </row>
    <row r="49" spans="1:6" ht="33" customHeight="1">
      <c r="A49" s="41" t="s">
        <v>16</v>
      </c>
      <c r="B49" s="48" t="s">
        <v>197</v>
      </c>
      <c r="C49" s="36">
        <v>0</v>
      </c>
      <c r="D49" s="36">
        <f t="shared" si="2"/>
        <v>0</v>
      </c>
      <c r="E49" s="91" t="str">
        <f>IF(C49=D49,"-",D49-C49)</f>
        <v>-</v>
      </c>
      <c r="F49" s="92" t="str">
        <f>IF(C49=0,"-",D49/C49)</f>
        <v>-</v>
      </c>
    </row>
    <row r="50" spans="1:6" ht="33" customHeight="1">
      <c r="A50" s="42" t="s">
        <v>17</v>
      </c>
      <c r="B50" s="49" t="s">
        <v>61</v>
      </c>
      <c r="C50" s="36">
        <v>0</v>
      </c>
      <c r="D50" s="36">
        <f t="shared" si="2"/>
        <v>0</v>
      </c>
      <c r="E50" s="91" t="str">
        <f>IF(C50=D50,"-",D50-C50)</f>
        <v>-</v>
      </c>
      <c r="F50" s="92" t="str">
        <f>IF(C50=0,"-",D50/C50)</f>
        <v>-</v>
      </c>
    </row>
    <row r="51" spans="1:6" ht="33" customHeight="1">
      <c r="A51" s="42" t="s">
        <v>192</v>
      </c>
      <c r="B51" s="49" t="s">
        <v>198</v>
      </c>
      <c r="C51" s="36">
        <v>0</v>
      </c>
      <c r="D51" s="36">
        <f t="shared" si="2"/>
        <v>0</v>
      </c>
      <c r="E51" s="91" t="str">
        <f>IF(C51=D51,"-",D51-C51)</f>
        <v>-</v>
      </c>
      <c r="F51" s="92" t="str">
        <f>IF(C51=0,"-",D51/C51)</f>
        <v>-</v>
      </c>
    </row>
    <row r="52" spans="1:6" ht="33" customHeight="1">
      <c r="A52" s="42" t="s">
        <v>193</v>
      </c>
      <c r="B52" s="49" t="s">
        <v>199</v>
      </c>
      <c r="C52" s="36">
        <v>0</v>
      </c>
      <c r="D52" s="36">
        <f>C52</f>
        <v>0</v>
      </c>
      <c r="E52" s="91" t="str">
        <f>IF(C52=D52,"-",D52-C52)</f>
        <v>-</v>
      </c>
      <c r="F52" s="92" t="str">
        <f>IF(C52=0,"-",D52/C52)</f>
        <v>-</v>
      </c>
    </row>
    <row r="53" spans="1:6" ht="33" customHeight="1">
      <c r="A53" s="42" t="s">
        <v>194</v>
      </c>
      <c r="B53" s="49" t="s">
        <v>200</v>
      </c>
      <c r="C53" s="36">
        <v>10000</v>
      </c>
      <c r="D53" s="36">
        <f t="shared" si="2"/>
        <v>10000</v>
      </c>
      <c r="E53" s="91" t="str">
        <f>IF(C53=D53,"-",D53-C53)</f>
        <v>-</v>
      </c>
      <c r="F53" s="92">
        <f>IF(C53=0,"-",D53/C53)</f>
        <v>1</v>
      </c>
    </row>
    <row r="54" spans="1:6" s="5" customFormat="1" ht="31.5" customHeight="1">
      <c r="A54" s="43" t="s">
        <v>95</v>
      </c>
      <c r="B54" s="50" t="s">
        <v>96</v>
      </c>
      <c r="C54" s="35">
        <v>0</v>
      </c>
      <c r="D54" s="36">
        <f t="shared" si="2"/>
        <v>0</v>
      </c>
      <c r="E54" s="91" t="str">
        <f t="shared" si="0"/>
        <v>-</v>
      </c>
      <c r="F54" s="92" t="str">
        <f t="shared" si="1"/>
        <v>-</v>
      </c>
    </row>
    <row r="55" spans="1:6" s="5" customFormat="1" ht="31.5" customHeight="1">
      <c r="A55" s="43" t="s">
        <v>94</v>
      </c>
      <c r="B55" s="50" t="s">
        <v>97</v>
      </c>
      <c r="C55" s="35">
        <v>187413</v>
      </c>
      <c r="D55" s="36">
        <f>C55</f>
        <v>187413</v>
      </c>
      <c r="E55" s="91" t="str">
        <f t="shared" si="0"/>
        <v>-</v>
      </c>
      <c r="F55" s="92">
        <f t="shared" si="1"/>
        <v>1</v>
      </c>
    </row>
    <row r="56" spans="1:6" s="3" customFormat="1" ht="30" customHeight="1">
      <c r="A56" s="37" t="s">
        <v>18</v>
      </c>
      <c r="B56" s="59" t="s">
        <v>19</v>
      </c>
      <c r="C56" s="34">
        <f>C57+C58+C59+C67+C68+C74+C75+C76</f>
        <v>56578</v>
      </c>
      <c r="D56" s="34">
        <f>D57+D58+D59+D67+D68+D74+D75+D76+D73</f>
        <v>56578</v>
      </c>
      <c r="E56" s="13" t="str">
        <f>IF(C56=D56,"-",D56-C56)</f>
        <v>-</v>
      </c>
      <c r="F56" s="93">
        <f t="shared" si="1"/>
        <v>1</v>
      </c>
    </row>
    <row r="57" spans="1:6" ht="28.5" customHeight="1">
      <c r="A57" s="42" t="s">
        <v>20</v>
      </c>
      <c r="B57" s="53" t="s">
        <v>21</v>
      </c>
      <c r="C57" s="35">
        <v>2132</v>
      </c>
      <c r="D57" s="35">
        <f>C57</f>
        <v>2132</v>
      </c>
      <c r="E57" s="91" t="str">
        <f aca="true" t="shared" si="3" ref="E57:E77">IF(C57=D57,"-",D57-C57)</f>
        <v>-</v>
      </c>
      <c r="F57" s="92">
        <f t="shared" si="1"/>
        <v>1</v>
      </c>
    </row>
    <row r="58" spans="1:6" ht="28.5" customHeight="1">
      <c r="A58" s="42" t="s">
        <v>22</v>
      </c>
      <c r="B58" s="53" t="s">
        <v>23</v>
      </c>
      <c r="C58" s="35">
        <v>6543</v>
      </c>
      <c r="D58" s="35">
        <f>C58</f>
        <v>6543</v>
      </c>
      <c r="E58" s="91" t="str">
        <f t="shared" si="3"/>
        <v>-</v>
      </c>
      <c r="F58" s="92">
        <f t="shared" si="1"/>
        <v>1</v>
      </c>
    </row>
    <row r="59" spans="1:6" ht="28.5" customHeight="1">
      <c r="A59" s="42" t="s">
        <v>24</v>
      </c>
      <c r="B59" s="54" t="s">
        <v>38</v>
      </c>
      <c r="C59" s="35">
        <f>C60+C62+C63+C64+C65+C66</f>
        <v>594</v>
      </c>
      <c r="D59" s="35">
        <f>D60+D62+D63+D64+D65+D66</f>
        <v>594</v>
      </c>
      <c r="E59" s="91" t="str">
        <f t="shared" si="3"/>
        <v>-</v>
      </c>
      <c r="F59" s="92">
        <f t="shared" si="1"/>
        <v>1</v>
      </c>
    </row>
    <row r="60" spans="1:6" ht="28.5" customHeight="1">
      <c r="A60" s="55" t="s">
        <v>46</v>
      </c>
      <c r="B60" s="56" t="s">
        <v>39</v>
      </c>
      <c r="C60" s="35">
        <v>75</v>
      </c>
      <c r="D60" s="35">
        <f>C60</f>
        <v>75</v>
      </c>
      <c r="E60" s="91" t="str">
        <f t="shared" si="3"/>
        <v>-</v>
      </c>
      <c r="F60" s="92">
        <f t="shared" si="1"/>
        <v>1</v>
      </c>
    </row>
    <row r="61" spans="1:6" ht="28.5" customHeight="1">
      <c r="A61" s="55" t="s">
        <v>47</v>
      </c>
      <c r="B61" s="57" t="s">
        <v>40</v>
      </c>
      <c r="C61" s="35">
        <v>75</v>
      </c>
      <c r="D61" s="35">
        <f aca="true" t="shared" si="4" ref="D61:D73">C61</f>
        <v>75</v>
      </c>
      <c r="E61" s="91" t="str">
        <f t="shared" si="3"/>
        <v>-</v>
      </c>
      <c r="F61" s="92">
        <f t="shared" si="1"/>
        <v>1</v>
      </c>
    </row>
    <row r="62" spans="1:6" ht="28.5" customHeight="1">
      <c r="A62" s="55" t="s">
        <v>48</v>
      </c>
      <c r="B62" s="56" t="s">
        <v>41</v>
      </c>
      <c r="C62" s="35">
        <v>0</v>
      </c>
      <c r="D62" s="35">
        <f t="shared" si="4"/>
        <v>0</v>
      </c>
      <c r="E62" s="91" t="str">
        <f t="shared" si="3"/>
        <v>-</v>
      </c>
      <c r="F62" s="92" t="str">
        <f t="shared" si="1"/>
        <v>-</v>
      </c>
    </row>
    <row r="63" spans="1:6" ht="28.5" customHeight="1">
      <c r="A63" s="55" t="s">
        <v>49</v>
      </c>
      <c r="B63" s="56" t="s">
        <v>42</v>
      </c>
      <c r="C63" s="35">
        <v>13</v>
      </c>
      <c r="D63" s="35">
        <f t="shared" si="4"/>
        <v>13</v>
      </c>
      <c r="E63" s="91" t="str">
        <f t="shared" si="3"/>
        <v>-</v>
      </c>
      <c r="F63" s="92">
        <f t="shared" si="1"/>
        <v>1</v>
      </c>
    </row>
    <row r="64" spans="1:6" ht="28.5" customHeight="1">
      <c r="A64" s="55" t="s">
        <v>50</v>
      </c>
      <c r="B64" s="56" t="s">
        <v>43</v>
      </c>
      <c r="C64" s="35">
        <v>0</v>
      </c>
      <c r="D64" s="35">
        <f t="shared" si="4"/>
        <v>0</v>
      </c>
      <c r="E64" s="91" t="str">
        <f t="shared" si="3"/>
        <v>-</v>
      </c>
      <c r="F64" s="92" t="str">
        <f t="shared" si="1"/>
        <v>-</v>
      </c>
    </row>
    <row r="65" spans="1:6" ht="28.5" customHeight="1">
      <c r="A65" s="55" t="s">
        <v>51</v>
      </c>
      <c r="B65" s="56" t="s">
        <v>44</v>
      </c>
      <c r="C65" s="35">
        <v>489</v>
      </c>
      <c r="D65" s="35">
        <f t="shared" si="4"/>
        <v>489</v>
      </c>
      <c r="E65" s="91" t="str">
        <f t="shared" si="3"/>
        <v>-</v>
      </c>
      <c r="F65" s="92">
        <f t="shared" si="1"/>
        <v>1</v>
      </c>
    </row>
    <row r="66" spans="1:6" ht="28.5" customHeight="1">
      <c r="A66" s="55" t="s">
        <v>52</v>
      </c>
      <c r="B66" s="56" t="s">
        <v>45</v>
      </c>
      <c r="C66" s="35">
        <v>17</v>
      </c>
      <c r="D66" s="35">
        <f t="shared" si="4"/>
        <v>17</v>
      </c>
      <c r="E66" s="91" t="str">
        <f t="shared" si="3"/>
        <v>-</v>
      </c>
      <c r="F66" s="92">
        <f t="shared" si="1"/>
        <v>1</v>
      </c>
    </row>
    <row r="67" spans="1:6" ht="28.5" customHeight="1">
      <c r="A67" s="42" t="s">
        <v>25</v>
      </c>
      <c r="B67" s="53" t="s">
        <v>26</v>
      </c>
      <c r="C67" s="35">
        <v>34750</v>
      </c>
      <c r="D67" s="35">
        <f t="shared" si="4"/>
        <v>34750</v>
      </c>
      <c r="E67" s="91" t="str">
        <f t="shared" si="3"/>
        <v>-</v>
      </c>
      <c r="F67" s="92">
        <f t="shared" si="1"/>
        <v>1</v>
      </c>
    </row>
    <row r="68" spans="1:6" ht="28.5" customHeight="1">
      <c r="A68" s="42" t="s">
        <v>27</v>
      </c>
      <c r="B68" s="54" t="s">
        <v>62</v>
      </c>
      <c r="C68" s="35">
        <f>SUM(C69:C72)</f>
        <v>7007</v>
      </c>
      <c r="D68" s="35">
        <f>SUM(D69:D72)</f>
        <v>7007</v>
      </c>
      <c r="E68" s="91" t="str">
        <f t="shared" si="3"/>
        <v>-</v>
      </c>
      <c r="F68" s="92">
        <f t="shared" si="1"/>
        <v>1</v>
      </c>
    </row>
    <row r="69" spans="1:6" ht="28.5" customHeight="1">
      <c r="A69" s="55" t="s">
        <v>57</v>
      </c>
      <c r="B69" s="56" t="s">
        <v>53</v>
      </c>
      <c r="C69" s="35">
        <v>5279</v>
      </c>
      <c r="D69" s="35">
        <f>C69</f>
        <v>5279</v>
      </c>
      <c r="E69" s="91" t="str">
        <f t="shared" si="3"/>
        <v>-</v>
      </c>
      <c r="F69" s="92">
        <f t="shared" si="1"/>
        <v>1</v>
      </c>
    </row>
    <row r="70" spans="1:6" ht="28.5" customHeight="1">
      <c r="A70" s="55" t="s">
        <v>58</v>
      </c>
      <c r="B70" s="56" t="s">
        <v>54</v>
      </c>
      <c r="C70" s="35">
        <v>851</v>
      </c>
      <c r="D70" s="35">
        <f>C70</f>
        <v>851</v>
      </c>
      <c r="E70" s="91" t="str">
        <f t="shared" si="3"/>
        <v>-</v>
      </c>
      <c r="F70" s="92">
        <f t="shared" si="1"/>
        <v>1</v>
      </c>
    </row>
    <row r="71" spans="1:6" ht="28.5" customHeight="1">
      <c r="A71" s="55" t="s">
        <v>59</v>
      </c>
      <c r="B71" s="56" t="s">
        <v>55</v>
      </c>
      <c r="C71" s="35">
        <v>0</v>
      </c>
      <c r="D71" s="35">
        <f t="shared" si="4"/>
        <v>0</v>
      </c>
      <c r="E71" s="91" t="str">
        <f t="shared" si="3"/>
        <v>-</v>
      </c>
      <c r="F71" s="92" t="str">
        <f t="shared" si="1"/>
        <v>-</v>
      </c>
    </row>
    <row r="72" spans="1:6" ht="28.5" customHeight="1">
      <c r="A72" s="55" t="s">
        <v>60</v>
      </c>
      <c r="B72" s="56" t="s">
        <v>56</v>
      </c>
      <c r="C72" s="35">
        <v>877</v>
      </c>
      <c r="D72" s="35">
        <f>C72</f>
        <v>877</v>
      </c>
      <c r="E72" s="91" t="str">
        <f t="shared" si="3"/>
        <v>-</v>
      </c>
      <c r="F72" s="92">
        <f t="shared" si="1"/>
        <v>1</v>
      </c>
    </row>
    <row r="73" spans="1:6" ht="28.5" customHeight="1">
      <c r="A73" s="42" t="s">
        <v>28</v>
      </c>
      <c r="B73" s="53" t="s">
        <v>29</v>
      </c>
      <c r="C73" s="35">
        <v>0</v>
      </c>
      <c r="D73" s="35">
        <f t="shared" si="4"/>
        <v>0</v>
      </c>
      <c r="E73" s="91" t="str">
        <f t="shared" si="3"/>
        <v>-</v>
      </c>
      <c r="F73" s="92" t="str">
        <f aca="true" t="shared" si="5" ref="F73:F81">IF(C73=0,"-",D73/C73)</f>
        <v>-</v>
      </c>
    </row>
    <row r="74" spans="1:6" ht="48" customHeight="1">
      <c r="A74" s="42" t="s">
        <v>30</v>
      </c>
      <c r="B74" s="53" t="s">
        <v>148</v>
      </c>
      <c r="C74" s="36">
        <v>4860</v>
      </c>
      <c r="D74" s="35">
        <f>C74</f>
        <v>4860</v>
      </c>
      <c r="E74" s="91" t="str">
        <f t="shared" si="3"/>
        <v>-</v>
      </c>
      <c r="F74" s="94">
        <f t="shared" si="5"/>
        <v>1</v>
      </c>
    </row>
    <row r="75" spans="1:6" ht="35.25" customHeight="1">
      <c r="A75" s="42" t="s">
        <v>31</v>
      </c>
      <c r="B75" s="53" t="s">
        <v>32</v>
      </c>
      <c r="C75" s="36">
        <v>216</v>
      </c>
      <c r="D75" s="35">
        <f>C75</f>
        <v>216</v>
      </c>
      <c r="E75" s="91" t="str">
        <f t="shared" si="3"/>
        <v>-</v>
      </c>
      <c r="F75" s="94">
        <f t="shared" si="5"/>
        <v>1</v>
      </c>
    </row>
    <row r="76" spans="1:6" ht="35.25" customHeight="1">
      <c r="A76" s="42" t="s">
        <v>33</v>
      </c>
      <c r="B76" s="53" t="s">
        <v>34</v>
      </c>
      <c r="C76" s="35">
        <v>476</v>
      </c>
      <c r="D76" s="35">
        <f>C76</f>
        <v>476</v>
      </c>
      <c r="E76" s="91" t="str">
        <f t="shared" si="3"/>
        <v>-</v>
      </c>
      <c r="F76" s="92">
        <f t="shared" si="5"/>
        <v>1</v>
      </c>
    </row>
    <row r="77" spans="1:6" s="3" customFormat="1" ht="30" customHeight="1">
      <c r="A77" s="44" t="s">
        <v>35</v>
      </c>
      <c r="B77" s="58" t="s">
        <v>202</v>
      </c>
      <c r="C77" s="38">
        <f>SUM(C78:C81)</f>
        <v>34279</v>
      </c>
      <c r="D77" s="38">
        <f>SUM(D78:D81)</f>
        <v>34279</v>
      </c>
      <c r="E77" s="13" t="str">
        <f t="shared" si="3"/>
        <v>-</v>
      </c>
      <c r="F77" s="95">
        <f t="shared" si="5"/>
        <v>1</v>
      </c>
    </row>
    <row r="78" spans="1:6" ht="42" customHeight="1">
      <c r="A78" s="42" t="s">
        <v>153</v>
      </c>
      <c r="B78" s="53" t="s">
        <v>203</v>
      </c>
      <c r="C78" s="35">
        <v>890</v>
      </c>
      <c r="D78" s="35">
        <f>C78</f>
        <v>890</v>
      </c>
      <c r="E78" s="96" t="str">
        <f>IF(C78=D78,"-",D78-C78)</f>
        <v>-</v>
      </c>
      <c r="F78" s="102">
        <f t="shared" si="5"/>
        <v>1</v>
      </c>
    </row>
    <row r="79" spans="1:6" ht="31.5" customHeight="1">
      <c r="A79" s="42" t="s">
        <v>36</v>
      </c>
      <c r="B79" s="53" t="s">
        <v>65</v>
      </c>
      <c r="C79" s="35">
        <v>27160</v>
      </c>
      <c r="D79" s="35">
        <f>C79</f>
        <v>27160</v>
      </c>
      <c r="E79" s="96" t="str">
        <f>IF(C79=D79,"-",D79-C79)</f>
        <v>-</v>
      </c>
      <c r="F79" s="102">
        <f t="shared" si="5"/>
        <v>1</v>
      </c>
    </row>
    <row r="80" spans="1:6" ht="31.5" customHeight="1">
      <c r="A80" s="42" t="s">
        <v>37</v>
      </c>
      <c r="B80" s="53" t="s">
        <v>204</v>
      </c>
      <c r="C80" s="35">
        <v>0</v>
      </c>
      <c r="D80" s="35">
        <f>C80</f>
        <v>0</v>
      </c>
      <c r="E80" s="96" t="str">
        <f>IF(C80=D80,"-",D80-C80)</f>
        <v>-</v>
      </c>
      <c r="F80" s="102" t="str">
        <f t="shared" si="5"/>
        <v>-</v>
      </c>
    </row>
    <row r="81" spans="1:6" ht="31.5" customHeight="1">
      <c r="A81" s="42" t="s">
        <v>156</v>
      </c>
      <c r="B81" s="53" t="s">
        <v>157</v>
      </c>
      <c r="C81" s="35">
        <v>6229</v>
      </c>
      <c r="D81" s="35">
        <f>C81</f>
        <v>6229</v>
      </c>
      <c r="E81" s="96" t="str">
        <f>IF(C81=D81,"-",D81-C81)</f>
        <v>-</v>
      </c>
      <c r="F81" s="102">
        <f t="shared" si="5"/>
        <v>1</v>
      </c>
    </row>
    <row r="95" ht="45" customHeight="1"/>
    <row r="96" ht="45" customHeight="1"/>
    <row r="99" ht="69.75" customHeight="1"/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1" r:id="rId1"/>
  <headerFooter alignWithMargins="0">
    <oddFooter>&amp;R&amp;20&amp;P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81"/>
  <sheetViews>
    <sheetView showGridLines="0" zoomScale="55" zoomScaleNormal="55" zoomScaleSheetLayoutView="55" zoomScalePageLayoutView="0" workbookViewId="0" topLeftCell="A1">
      <pane ySplit="7" topLeftCell="BM8" activePane="bottomLeft" state="frozen"/>
      <selection pane="topLeft" activeCell="G1" sqref="G1:I16384"/>
      <selection pane="bottomLeft" activeCell="G1" sqref="G1:I16384"/>
    </sheetView>
  </sheetViews>
  <sheetFormatPr defaultColWidth="9.00390625" defaultRowHeight="12.75"/>
  <cols>
    <col min="1" max="1" width="9.125" style="2" customWidth="1"/>
    <col min="2" max="2" width="123.625" style="2" customWidth="1"/>
    <col min="3" max="6" width="20.75390625" style="2" customWidth="1"/>
    <col min="7" max="7" width="11.875" style="2" bestFit="1" customWidth="1"/>
    <col min="8" max="16384" width="9.125" style="2" customWidth="1"/>
  </cols>
  <sheetData>
    <row r="1" spans="1:6" s="61" customFormat="1" ht="33" customHeight="1">
      <c r="A1" s="166" t="str">
        <f>NFZ!A1</f>
        <v>ZMIANA PLANU FINANSOWEGO NARODOWEGO FUNDUSZU ZDROWIA NA 2009 ROK Z 27 MARCA 2009 R.</v>
      </c>
      <c r="B1" s="166"/>
      <c r="C1" s="166"/>
      <c r="D1" s="166"/>
      <c r="E1" s="166"/>
      <c r="F1" s="166"/>
    </row>
    <row r="2" spans="1:3" s="63" customFormat="1" ht="33" customHeight="1">
      <c r="A2" s="164" t="s">
        <v>110</v>
      </c>
      <c r="B2" s="164"/>
      <c r="C2" s="164"/>
    </row>
    <row r="3" spans="1:5" ht="33" customHeight="1">
      <c r="A3" s="1"/>
      <c r="B3" s="89"/>
      <c r="C3" s="30"/>
      <c r="E3" s="30" t="s">
        <v>117</v>
      </c>
    </row>
    <row r="4" spans="1:6" s="6" customFormat="1" ht="33" customHeight="1">
      <c r="A4" s="165" t="s">
        <v>64</v>
      </c>
      <c r="B4" s="165" t="s">
        <v>63</v>
      </c>
      <c r="C4" s="162" t="s">
        <v>235</v>
      </c>
      <c r="D4" s="161" t="s">
        <v>229</v>
      </c>
      <c r="E4" s="161" t="s">
        <v>234</v>
      </c>
      <c r="F4" s="161" t="s">
        <v>233</v>
      </c>
    </row>
    <row r="5" spans="1:6" s="6" customFormat="1" ht="33" customHeight="1">
      <c r="A5" s="165"/>
      <c r="B5" s="165"/>
      <c r="C5" s="163"/>
      <c r="D5" s="161"/>
      <c r="E5" s="161"/>
      <c r="F5" s="161"/>
    </row>
    <row r="6" spans="1:6" s="4" customFormat="1" ht="14.25">
      <c r="A6" s="31">
        <v>1</v>
      </c>
      <c r="B6" s="32">
        <v>2</v>
      </c>
      <c r="C6" s="32" t="s">
        <v>114</v>
      </c>
      <c r="D6" s="32" t="s">
        <v>230</v>
      </c>
      <c r="E6" s="32" t="s">
        <v>231</v>
      </c>
      <c r="F6" s="32" t="s">
        <v>232</v>
      </c>
    </row>
    <row r="7" spans="1:6" s="3" customFormat="1" ht="30" customHeight="1">
      <c r="A7" s="33" t="s">
        <v>0</v>
      </c>
      <c r="B7" s="51" t="s">
        <v>201</v>
      </c>
      <c r="C7" s="16">
        <f>C10+C13+C16+C20+C23+C26+C29+C32+C35+C38+C41+C44+C46+C49+C50+C51+C52+C53</f>
        <v>1678343</v>
      </c>
      <c r="D7" s="16">
        <f>D10+D13+D16+D20+D23+D26+D29+D32+D35+D38+D41+D44+D46+D49+D50+D51+D52+D53</f>
        <v>1705363</v>
      </c>
      <c r="E7" s="13">
        <f>IF(C7=D7,"-",D7-C7)</f>
        <v>27020</v>
      </c>
      <c r="F7" s="90">
        <f>IF(C7=0,"-",D7/C7)</f>
        <v>1.016</v>
      </c>
    </row>
    <row r="8" spans="1:6" s="3" customFormat="1" ht="48.75" customHeight="1">
      <c r="A8" s="39" t="s">
        <v>88</v>
      </c>
      <c r="B8" s="45" t="s">
        <v>89</v>
      </c>
      <c r="C8" s="35">
        <f>C11+C14+C17+C21+C24+C27+C30+C33+C36+C39+C42</f>
        <v>0</v>
      </c>
      <c r="D8" s="35">
        <f>D11+D14+D17+D21+D24+D27+D30+D33+D36+D39+D42</f>
        <v>0</v>
      </c>
      <c r="E8" s="91" t="str">
        <f>IF(C8=D8,"-",D8-C8)</f>
        <v>-</v>
      </c>
      <c r="F8" s="92" t="str">
        <f>IF(C8=0,"-",D8/C8)</f>
        <v>-</v>
      </c>
    </row>
    <row r="9" spans="1:6" s="3" customFormat="1" ht="30.75" customHeight="1">
      <c r="A9" s="39" t="s">
        <v>178</v>
      </c>
      <c r="B9" s="46" t="s">
        <v>195</v>
      </c>
      <c r="C9" s="52">
        <f>C12+C15+C18+C22+C25+C28+C31+C34+C37+C40+C43+C48+C45</f>
        <v>0</v>
      </c>
      <c r="D9" s="52">
        <f>D12+D15+D18+D22+D25+D28+D31+D34+D37+D40+D43+D48+D45</f>
        <v>0</v>
      </c>
      <c r="E9" s="91" t="str">
        <f aca="true" t="shared" si="0" ref="E9:E55">IF(C9=D9,"-",D9-C9)</f>
        <v>-</v>
      </c>
      <c r="F9" s="92" t="str">
        <f aca="true" t="shared" si="1" ref="F9:F72">IF(C9=0,"-",D9/C9)</f>
        <v>-</v>
      </c>
    </row>
    <row r="10" spans="1:7" ht="31.5" customHeight="1">
      <c r="A10" s="40" t="s">
        <v>1</v>
      </c>
      <c r="B10" s="47" t="s">
        <v>66</v>
      </c>
      <c r="C10" s="36">
        <v>202600</v>
      </c>
      <c r="D10" s="36">
        <f>C10+27020</f>
        <v>229620</v>
      </c>
      <c r="E10" s="91">
        <f t="shared" si="0"/>
        <v>27020</v>
      </c>
      <c r="F10" s="92">
        <f t="shared" si="1"/>
        <v>1.1334</v>
      </c>
      <c r="G10" s="154"/>
    </row>
    <row r="11" spans="1:6" ht="31.5" customHeight="1">
      <c r="A11" s="39" t="s">
        <v>67</v>
      </c>
      <c r="B11" s="46" t="s">
        <v>87</v>
      </c>
      <c r="C11" s="35">
        <v>0</v>
      </c>
      <c r="D11" s="36">
        <f aca="true" t="shared" si="2" ref="D11:D54">C11</f>
        <v>0</v>
      </c>
      <c r="E11" s="91" t="str">
        <f t="shared" si="0"/>
        <v>-</v>
      </c>
      <c r="F11" s="92" t="str">
        <f t="shared" si="1"/>
        <v>-</v>
      </c>
    </row>
    <row r="12" spans="1:6" ht="31.5" customHeight="1">
      <c r="A12" s="39" t="s">
        <v>179</v>
      </c>
      <c r="B12" s="46" t="s">
        <v>196</v>
      </c>
      <c r="C12" s="35">
        <v>0</v>
      </c>
      <c r="D12" s="36">
        <f t="shared" si="2"/>
        <v>0</v>
      </c>
      <c r="E12" s="91" t="str">
        <f t="shared" si="0"/>
        <v>-</v>
      </c>
      <c r="F12" s="92" t="str">
        <f t="shared" si="1"/>
        <v>-</v>
      </c>
    </row>
    <row r="13" spans="1:6" ht="31.5" customHeight="1">
      <c r="A13" s="40" t="s">
        <v>2</v>
      </c>
      <c r="B13" s="47" t="s">
        <v>68</v>
      </c>
      <c r="C13" s="36">
        <v>118821</v>
      </c>
      <c r="D13" s="36">
        <f>C13</f>
        <v>118821</v>
      </c>
      <c r="E13" s="91" t="str">
        <f t="shared" si="0"/>
        <v>-</v>
      </c>
      <c r="F13" s="92">
        <f t="shared" si="1"/>
        <v>1</v>
      </c>
    </row>
    <row r="14" spans="1:6" ht="31.5" customHeight="1">
      <c r="A14" s="39" t="s">
        <v>69</v>
      </c>
      <c r="B14" s="46" t="s">
        <v>87</v>
      </c>
      <c r="C14" s="35">
        <v>0</v>
      </c>
      <c r="D14" s="36">
        <f t="shared" si="2"/>
        <v>0</v>
      </c>
      <c r="E14" s="91" t="str">
        <f t="shared" si="0"/>
        <v>-</v>
      </c>
      <c r="F14" s="92" t="str">
        <f t="shared" si="1"/>
        <v>-</v>
      </c>
    </row>
    <row r="15" spans="1:6" ht="31.5" customHeight="1">
      <c r="A15" s="39" t="s">
        <v>180</v>
      </c>
      <c r="B15" s="46" t="s">
        <v>196</v>
      </c>
      <c r="C15" s="35">
        <v>0</v>
      </c>
      <c r="D15" s="36">
        <f t="shared" si="2"/>
        <v>0</v>
      </c>
      <c r="E15" s="91" t="str">
        <f t="shared" si="0"/>
        <v>-</v>
      </c>
      <c r="F15" s="92" t="str">
        <f t="shared" si="1"/>
        <v>-</v>
      </c>
    </row>
    <row r="16" spans="1:6" ht="31.5" customHeight="1">
      <c r="A16" s="40" t="s">
        <v>3</v>
      </c>
      <c r="B16" s="47" t="s">
        <v>227</v>
      </c>
      <c r="C16" s="36">
        <v>799050</v>
      </c>
      <c r="D16" s="36">
        <f>C16</f>
        <v>799050</v>
      </c>
      <c r="E16" s="91" t="str">
        <f t="shared" si="0"/>
        <v>-</v>
      </c>
      <c r="F16" s="92">
        <f t="shared" si="1"/>
        <v>1</v>
      </c>
    </row>
    <row r="17" spans="1:6" ht="31.5" customHeight="1">
      <c r="A17" s="39" t="s">
        <v>70</v>
      </c>
      <c r="B17" s="46" t="s">
        <v>87</v>
      </c>
      <c r="C17" s="35">
        <v>0</v>
      </c>
      <c r="D17" s="36">
        <f t="shared" si="2"/>
        <v>0</v>
      </c>
      <c r="E17" s="91" t="str">
        <f t="shared" si="0"/>
        <v>-</v>
      </c>
      <c r="F17" s="92" t="str">
        <f t="shared" si="1"/>
        <v>-</v>
      </c>
    </row>
    <row r="18" spans="1:6" ht="31.5" customHeight="1">
      <c r="A18" s="39" t="s">
        <v>90</v>
      </c>
      <c r="B18" s="46" t="s">
        <v>196</v>
      </c>
      <c r="C18" s="36">
        <v>0</v>
      </c>
      <c r="D18" s="36">
        <f t="shared" si="2"/>
        <v>0</v>
      </c>
      <c r="E18" s="91" t="str">
        <f t="shared" si="0"/>
        <v>-</v>
      </c>
      <c r="F18" s="92" t="str">
        <f t="shared" si="1"/>
        <v>-</v>
      </c>
    </row>
    <row r="19" spans="1:6" ht="31.5" customHeight="1">
      <c r="A19" s="39" t="s">
        <v>181</v>
      </c>
      <c r="B19" s="45" t="s">
        <v>91</v>
      </c>
      <c r="C19" s="36">
        <v>31300</v>
      </c>
      <c r="D19" s="36">
        <f>C19</f>
        <v>31300</v>
      </c>
      <c r="E19" s="91" t="str">
        <f t="shared" si="0"/>
        <v>-</v>
      </c>
      <c r="F19" s="92">
        <f t="shared" si="1"/>
        <v>1</v>
      </c>
    </row>
    <row r="20" spans="1:6" ht="31.5" customHeight="1">
      <c r="A20" s="40" t="s">
        <v>4</v>
      </c>
      <c r="B20" s="47" t="s">
        <v>71</v>
      </c>
      <c r="C20" s="36">
        <v>62160</v>
      </c>
      <c r="D20" s="36">
        <f>C20</f>
        <v>62160</v>
      </c>
      <c r="E20" s="91" t="str">
        <f t="shared" si="0"/>
        <v>-</v>
      </c>
      <c r="F20" s="92">
        <f t="shared" si="1"/>
        <v>1</v>
      </c>
    </row>
    <row r="21" spans="1:6" ht="31.5" customHeight="1">
      <c r="A21" s="39" t="s">
        <v>72</v>
      </c>
      <c r="B21" s="46" t="s">
        <v>87</v>
      </c>
      <c r="C21" s="35">
        <v>0</v>
      </c>
      <c r="D21" s="36">
        <f t="shared" si="2"/>
        <v>0</v>
      </c>
      <c r="E21" s="91" t="str">
        <f t="shared" si="0"/>
        <v>-</v>
      </c>
      <c r="F21" s="92" t="str">
        <f t="shared" si="1"/>
        <v>-</v>
      </c>
    </row>
    <row r="22" spans="1:6" ht="31.5" customHeight="1">
      <c r="A22" s="39" t="s">
        <v>182</v>
      </c>
      <c r="B22" s="46" t="s">
        <v>196</v>
      </c>
      <c r="C22" s="35">
        <v>0</v>
      </c>
      <c r="D22" s="36">
        <f t="shared" si="2"/>
        <v>0</v>
      </c>
      <c r="E22" s="91" t="str">
        <f t="shared" si="0"/>
        <v>-</v>
      </c>
      <c r="F22" s="92" t="str">
        <f t="shared" si="1"/>
        <v>-</v>
      </c>
    </row>
    <row r="23" spans="1:6" ht="31.5" customHeight="1">
      <c r="A23" s="40" t="s">
        <v>5</v>
      </c>
      <c r="B23" s="47" t="s">
        <v>73</v>
      </c>
      <c r="C23" s="36">
        <v>68164</v>
      </c>
      <c r="D23" s="36">
        <f>C23</f>
        <v>68164</v>
      </c>
      <c r="E23" s="91" t="str">
        <f t="shared" si="0"/>
        <v>-</v>
      </c>
      <c r="F23" s="92">
        <f t="shared" si="1"/>
        <v>1</v>
      </c>
    </row>
    <row r="24" spans="1:6" ht="31.5" customHeight="1">
      <c r="A24" s="39" t="s">
        <v>74</v>
      </c>
      <c r="B24" s="46" t="s">
        <v>87</v>
      </c>
      <c r="C24" s="35">
        <v>0</v>
      </c>
      <c r="D24" s="36">
        <f t="shared" si="2"/>
        <v>0</v>
      </c>
      <c r="E24" s="91" t="str">
        <f t="shared" si="0"/>
        <v>-</v>
      </c>
      <c r="F24" s="92" t="str">
        <f t="shared" si="1"/>
        <v>-</v>
      </c>
    </row>
    <row r="25" spans="1:6" ht="31.5" customHeight="1">
      <c r="A25" s="39" t="s">
        <v>183</v>
      </c>
      <c r="B25" s="46" t="s">
        <v>196</v>
      </c>
      <c r="C25" s="35">
        <v>0</v>
      </c>
      <c r="D25" s="36">
        <f t="shared" si="2"/>
        <v>0</v>
      </c>
      <c r="E25" s="91" t="str">
        <f t="shared" si="0"/>
        <v>-</v>
      </c>
      <c r="F25" s="92" t="str">
        <f t="shared" si="1"/>
        <v>-</v>
      </c>
    </row>
    <row r="26" spans="1:6" ht="31.5" customHeight="1">
      <c r="A26" s="40" t="s">
        <v>6</v>
      </c>
      <c r="B26" s="47" t="s">
        <v>75</v>
      </c>
      <c r="C26" s="36">
        <v>30707</v>
      </c>
      <c r="D26" s="36">
        <f>C26</f>
        <v>30707</v>
      </c>
      <c r="E26" s="91" t="str">
        <f t="shared" si="0"/>
        <v>-</v>
      </c>
      <c r="F26" s="92">
        <f t="shared" si="1"/>
        <v>1</v>
      </c>
    </row>
    <row r="27" spans="1:6" ht="31.5" customHeight="1">
      <c r="A27" s="39" t="s">
        <v>76</v>
      </c>
      <c r="B27" s="46" t="s">
        <v>87</v>
      </c>
      <c r="C27" s="35">
        <v>0</v>
      </c>
      <c r="D27" s="36">
        <f t="shared" si="2"/>
        <v>0</v>
      </c>
      <c r="E27" s="91" t="str">
        <f t="shared" si="0"/>
        <v>-</v>
      </c>
      <c r="F27" s="92" t="str">
        <f t="shared" si="1"/>
        <v>-</v>
      </c>
    </row>
    <row r="28" spans="1:6" ht="31.5" customHeight="1">
      <c r="A28" s="39" t="s">
        <v>184</v>
      </c>
      <c r="B28" s="46" t="s">
        <v>196</v>
      </c>
      <c r="C28" s="35">
        <v>0</v>
      </c>
      <c r="D28" s="36">
        <f t="shared" si="2"/>
        <v>0</v>
      </c>
      <c r="E28" s="91" t="str">
        <f t="shared" si="0"/>
        <v>-</v>
      </c>
      <c r="F28" s="92" t="str">
        <f t="shared" si="1"/>
        <v>-</v>
      </c>
    </row>
    <row r="29" spans="1:6" ht="31.5" customHeight="1">
      <c r="A29" s="40" t="s">
        <v>7</v>
      </c>
      <c r="B29" s="47" t="s">
        <v>77</v>
      </c>
      <c r="C29" s="36">
        <v>60252</v>
      </c>
      <c r="D29" s="36">
        <f>C29</f>
        <v>60252</v>
      </c>
      <c r="E29" s="91" t="str">
        <f t="shared" si="0"/>
        <v>-</v>
      </c>
      <c r="F29" s="92">
        <f t="shared" si="1"/>
        <v>1</v>
      </c>
    </row>
    <row r="30" spans="1:6" ht="31.5" customHeight="1">
      <c r="A30" s="39" t="s">
        <v>78</v>
      </c>
      <c r="B30" s="46" t="s">
        <v>87</v>
      </c>
      <c r="C30" s="35">
        <v>0</v>
      </c>
      <c r="D30" s="36">
        <f t="shared" si="2"/>
        <v>0</v>
      </c>
      <c r="E30" s="91" t="str">
        <f t="shared" si="0"/>
        <v>-</v>
      </c>
      <c r="F30" s="92" t="str">
        <f t="shared" si="1"/>
        <v>-</v>
      </c>
    </row>
    <row r="31" spans="1:6" ht="31.5" customHeight="1">
      <c r="A31" s="39" t="s">
        <v>185</v>
      </c>
      <c r="B31" s="46" t="s">
        <v>196</v>
      </c>
      <c r="C31" s="35">
        <v>0</v>
      </c>
      <c r="D31" s="36">
        <f t="shared" si="2"/>
        <v>0</v>
      </c>
      <c r="E31" s="91" t="str">
        <f t="shared" si="0"/>
        <v>-</v>
      </c>
      <c r="F31" s="92" t="str">
        <f t="shared" si="1"/>
        <v>-</v>
      </c>
    </row>
    <row r="32" spans="1:6" ht="31.5" customHeight="1">
      <c r="A32" s="40" t="s">
        <v>8</v>
      </c>
      <c r="B32" s="47" t="s">
        <v>79</v>
      </c>
      <c r="C32" s="36">
        <v>23497</v>
      </c>
      <c r="D32" s="36">
        <f t="shared" si="2"/>
        <v>23497</v>
      </c>
      <c r="E32" s="91" t="str">
        <f t="shared" si="0"/>
        <v>-</v>
      </c>
      <c r="F32" s="92">
        <f t="shared" si="1"/>
        <v>1</v>
      </c>
    </row>
    <row r="33" spans="1:6" ht="31.5" customHeight="1">
      <c r="A33" s="39" t="s">
        <v>80</v>
      </c>
      <c r="B33" s="46" t="s">
        <v>87</v>
      </c>
      <c r="C33" s="35">
        <v>0</v>
      </c>
      <c r="D33" s="36">
        <f t="shared" si="2"/>
        <v>0</v>
      </c>
      <c r="E33" s="91" t="str">
        <f t="shared" si="0"/>
        <v>-</v>
      </c>
      <c r="F33" s="92" t="str">
        <f t="shared" si="1"/>
        <v>-</v>
      </c>
    </row>
    <row r="34" spans="1:6" ht="31.5" customHeight="1">
      <c r="A34" s="39" t="s">
        <v>186</v>
      </c>
      <c r="B34" s="46" t="s">
        <v>196</v>
      </c>
      <c r="C34" s="35">
        <v>0</v>
      </c>
      <c r="D34" s="36">
        <f t="shared" si="2"/>
        <v>0</v>
      </c>
      <c r="E34" s="91" t="str">
        <f t="shared" si="0"/>
        <v>-</v>
      </c>
      <c r="F34" s="92" t="str">
        <f t="shared" si="1"/>
        <v>-</v>
      </c>
    </row>
    <row r="35" spans="1:6" ht="31.5" customHeight="1">
      <c r="A35" s="40" t="s">
        <v>9</v>
      </c>
      <c r="B35" s="47" t="s">
        <v>81</v>
      </c>
      <c r="C35" s="36">
        <v>1462</v>
      </c>
      <c r="D35" s="36">
        <f t="shared" si="2"/>
        <v>1462</v>
      </c>
      <c r="E35" s="91" t="str">
        <f t="shared" si="0"/>
        <v>-</v>
      </c>
      <c r="F35" s="92">
        <f t="shared" si="1"/>
        <v>1</v>
      </c>
    </row>
    <row r="36" spans="1:6" ht="31.5" customHeight="1">
      <c r="A36" s="39" t="s">
        <v>82</v>
      </c>
      <c r="B36" s="46" t="s">
        <v>87</v>
      </c>
      <c r="C36" s="35">
        <v>0</v>
      </c>
      <c r="D36" s="36">
        <f t="shared" si="2"/>
        <v>0</v>
      </c>
      <c r="E36" s="91" t="str">
        <f t="shared" si="0"/>
        <v>-</v>
      </c>
      <c r="F36" s="92" t="str">
        <f t="shared" si="1"/>
        <v>-</v>
      </c>
    </row>
    <row r="37" spans="1:6" ht="31.5" customHeight="1">
      <c r="A37" s="39" t="s">
        <v>187</v>
      </c>
      <c r="B37" s="46" t="s">
        <v>196</v>
      </c>
      <c r="C37" s="35">
        <v>0</v>
      </c>
      <c r="D37" s="36">
        <f t="shared" si="2"/>
        <v>0</v>
      </c>
      <c r="E37" s="91" t="str">
        <f t="shared" si="0"/>
        <v>-</v>
      </c>
      <c r="F37" s="92" t="str">
        <f t="shared" si="1"/>
        <v>-</v>
      </c>
    </row>
    <row r="38" spans="1:6" ht="36.75" customHeight="1">
      <c r="A38" s="40" t="s">
        <v>10</v>
      </c>
      <c r="B38" s="47" t="s">
        <v>86</v>
      </c>
      <c r="C38" s="36">
        <v>4147</v>
      </c>
      <c r="D38" s="36">
        <f>C38</f>
        <v>4147</v>
      </c>
      <c r="E38" s="91" t="str">
        <f t="shared" si="0"/>
        <v>-</v>
      </c>
      <c r="F38" s="92">
        <f t="shared" si="1"/>
        <v>1</v>
      </c>
    </row>
    <row r="39" spans="1:6" ht="31.5" customHeight="1">
      <c r="A39" s="39" t="s">
        <v>83</v>
      </c>
      <c r="B39" s="46" t="s">
        <v>87</v>
      </c>
      <c r="C39" s="35">
        <v>0</v>
      </c>
      <c r="D39" s="36">
        <f t="shared" si="2"/>
        <v>0</v>
      </c>
      <c r="E39" s="91" t="str">
        <f t="shared" si="0"/>
        <v>-</v>
      </c>
      <c r="F39" s="92" t="str">
        <f t="shared" si="1"/>
        <v>-</v>
      </c>
    </row>
    <row r="40" spans="1:6" ht="31.5" customHeight="1">
      <c r="A40" s="39" t="s">
        <v>188</v>
      </c>
      <c r="B40" s="46" t="s">
        <v>196</v>
      </c>
      <c r="C40" s="35">
        <v>0</v>
      </c>
      <c r="D40" s="36">
        <f t="shared" si="2"/>
        <v>0</v>
      </c>
      <c r="E40" s="91" t="str">
        <f t="shared" si="0"/>
        <v>-</v>
      </c>
      <c r="F40" s="92" t="str">
        <f t="shared" si="1"/>
        <v>-</v>
      </c>
    </row>
    <row r="41" spans="1:6" ht="31.5" customHeight="1">
      <c r="A41" s="40" t="s">
        <v>11</v>
      </c>
      <c r="B41" s="47" t="s">
        <v>84</v>
      </c>
      <c r="C41" s="36">
        <v>46234</v>
      </c>
      <c r="D41" s="36">
        <f>C41</f>
        <v>46234</v>
      </c>
      <c r="E41" s="91" t="str">
        <f t="shared" si="0"/>
        <v>-</v>
      </c>
      <c r="F41" s="92">
        <f t="shared" si="1"/>
        <v>1</v>
      </c>
    </row>
    <row r="42" spans="1:6" ht="31.5" customHeight="1">
      <c r="A42" s="39" t="s">
        <v>85</v>
      </c>
      <c r="B42" s="46" t="s">
        <v>87</v>
      </c>
      <c r="C42" s="35">
        <v>0</v>
      </c>
      <c r="D42" s="36">
        <f t="shared" si="2"/>
        <v>0</v>
      </c>
      <c r="E42" s="91" t="str">
        <f t="shared" si="0"/>
        <v>-</v>
      </c>
      <c r="F42" s="92" t="str">
        <f t="shared" si="1"/>
        <v>-</v>
      </c>
    </row>
    <row r="43" spans="1:6" ht="31.5" customHeight="1">
      <c r="A43" s="39" t="s">
        <v>189</v>
      </c>
      <c r="B43" s="46" t="s">
        <v>196</v>
      </c>
      <c r="C43" s="35">
        <v>0</v>
      </c>
      <c r="D43" s="36">
        <f t="shared" si="2"/>
        <v>0</v>
      </c>
      <c r="E43" s="91" t="str">
        <f t="shared" si="0"/>
        <v>-</v>
      </c>
      <c r="F43" s="92" t="str">
        <f t="shared" si="1"/>
        <v>-</v>
      </c>
    </row>
    <row r="44" spans="1:6" ht="31.5" customHeight="1">
      <c r="A44" s="40" t="s">
        <v>12</v>
      </c>
      <c r="B44" s="47" t="s">
        <v>13</v>
      </c>
      <c r="C44" s="36">
        <v>21000</v>
      </c>
      <c r="D44" s="36">
        <f t="shared" si="2"/>
        <v>21000</v>
      </c>
      <c r="E44" s="91" t="str">
        <f t="shared" si="0"/>
        <v>-</v>
      </c>
      <c r="F44" s="92">
        <f t="shared" si="1"/>
        <v>1</v>
      </c>
    </row>
    <row r="45" spans="1:6" ht="31.5" customHeight="1">
      <c r="A45" s="39" t="s">
        <v>190</v>
      </c>
      <c r="B45" s="45" t="s">
        <v>196</v>
      </c>
      <c r="C45" s="36">
        <v>0</v>
      </c>
      <c r="D45" s="36">
        <f t="shared" si="2"/>
        <v>0</v>
      </c>
      <c r="E45" s="91" t="str">
        <f t="shared" si="0"/>
        <v>-</v>
      </c>
      <c r="F45" s="92" t="str">
        <f t="shared" si="1"/>
        <v>-</v>
      </c>
    </row>
    <row r="46" spans="1:6" ht="31.5" customHeight="1">
      <c r="A46" s="40" t="s">
        <v>14</v>
      </c>
      <c r="B46" s="47" t="s">
        <v>15</v>
      </c>
      <c r="C46" s="36">
        <v>240249</v>
      </c>
      <c r="D46" s="36">
        <f>C46</f>
        <v>240249</v>
      </c>
      <c r="E46" s="91" t="str">
        <f t="shared" si="0"/>
        <v>-</v>
      </c>
      <c r="F46" s="92">
        <f t="shared" si="1"/>
        <v>1</v>
      </c>
    </row>
    <row r="47" spans="1:6" ht="31.5" customHeight="1">
      <c r="A47" s="39" t="s">
        <v>92</v>
      </c>
      <c r="B47" s="45" t="s">
        <v>93</v>
      </c>
      <c r="C47" s="36">
        <v>380</v>
      </c>
      <c r="D47" s="36">
        <f t="shared" si="2"/>
        <v>380</v>
      </c>
      <c r="E47" s="91" t="str">
        <f t="shared" si="0"/>
        <v>-</v>
      </c>
      <c r="F47" s="92">
        <f t="shared" si="1"/>
        <v>1</v>
      </c>
    </row>
    <row r="48" spans="1:6" ht="31.5" customHeight="1">
      <c r="A48" s="39" t="s">
        <v>191</v>
      </c>
      <c r="B48" s="45" t="s">
        <v>196</v>
      </c>
      <c r="C48" s="36">
        <v>0</v>
      </c>
      <c r="D48" s="36">
        <f t="shared" si="2"/>
        <v>0</v>
      </c>
      <c r="E48" s="91" t="str">
        <f t="shared" si="0"/>
        <v>-</v>
      </c>
      <c r="F48" s="92" t="str">
        <f t="shared" si="1"/>
        <v>-</v>
      </c>
    </row>
    <row r="49" spans="1:6" ht="33" customHeight="1">
      <c r="A49" s="41" t="s">
        <v>16</v>
      </c>
      <c r="B49" s="48" t="s">
        <v>197</v>
      </c>
      <c r="C49" s="36">
        <v>0</v>
      </c>
      <c r="D49" s="36">
        <f t="shared" si="2"/>
        <v>0</v>
      </c>
      <c r="E49" s="91" t="str">
        <f>IF(C49=D49,"-",D49-C49)</f>
        <v>-</v>
      </c>
      <c r="F49" s="92" t="str">
        <f>IF(C49=0,"-",D49/C49)</f>
        <v>-</v>
      </c>
    </row>
    <row r="50" spans="1:6" ht="33" customHeight="1">
      <c r="A50" s="42" t="s">
        <v>17</v>
      </c>
      <c r="B50" s="49" t="s">
        <v>61</v>
      </c>
      <c r="C50" s="36">
        <v>0</v>
      </c>
      <c r="D50" s="36">
        <f t="shared" si="2"/>
        <v>0</v>
      </c>
      <c r="E50" s="91" t="str">
        <f>IF(C50=D50,"-",D50-C50)</f>
        <v>-</v>
      </c>
      <c r="F50" s="92" t="str">
        <f>IF(C50=0,"-",D50/C50)</f>
        <v>-</v>
      </c>
    </row>
    <row r="51" spans="1:6" ht="33" customHeight="1">
      <c r="A51" s="42" t="s">
        <v>192</v>
      </c>
      <c r="B51" s="49" t="s">
        <v>198</v>
      </c>
      <c r="C51" s="36">
        <v>0</v>
      </c>
      <c r="D51" s="36">
        <f t="shared" si="2"/>
        <v>0</v>
      </c>
      <c r="E51" s="91" t="str">
        <f>IF(C51=D51,"-",D51-C51)</f>
        <v>-</v>
      </c>
      <c r="F51" s="92" t="str">
        <f>IF(C51=0,"-",D51/C51)</f>
        <v>-</v>
      </c>
    </row>
    <row r="52" spans="1:6" ht="33" customHeight="1">
      <c r="A52" s="42" t="s">
        <v>193</v>
      </c>
      <c r="B52" s="49" t="s">
        <v>199</v>
      </c>
      <c r="C52" s="36">
        <v>0</v>
      </c>
      <c r="D52" s="36">
        <f>C52</f>
        <v>0</v>
      </c>
      <c r="E52" s="91" t="str">
        <f>IF(C52=D52,"-",D52-C52)</f>
        <v>-</v>
      </c>
      <c r="F52" s="92" t="str">
        <f>IF(C52=0,"-",D52/C52)</f>
        <v>-</v>
      </c>
    </row>
    <row r="53" spans="1:6" ht="33" customHeight="1">
      <c r="A53" s="42" t="s">
        <v>194</v>
      </c>
      <c r="B53" s="49" t="s">
        <v>200</v>
      </c>
      <c r="C53" s="36">
        <v>0</v>
      </c>
      <c r="D53" s="36">
        <f t="shared" si="2"/>
        <v>0</v>
      </c>
      <c r="E53" s="91" t="str">
        <f>IF(C53=D53,"-",D53-C53)</f>
        <v>-</v>
      </c>
      <c r="F53" s="92" t="str">
        <f>IF(C53=0,"-",D53/C53)</f>
        <v>-</v>
      </c>
    </row>
    <row r="54" spans="1:6" s="5" customFormat="1" ht="31.5" customHeight="1">
      <c r="A54" s="43" t="s">
        <v>95</v>
      </c>
      <c r="B54" s="50" t="s">
        <v>96</v>
      </c>
      <c r="C54" s="35">
        <v>0</v>
      </c>
      <c r="D54" s="36">
        <f t="shared" si="2"/>
        <v>0</v>
      </c>
      <c r="E54" s="91" t="str">
        <f t="shared" si="0"/>
        <v>-</v>
      </c>
      <c r="F54" s="92" t="str">
        <f t="shared" si="1"/>
        <v>-</v>
      </c>
    </row>
    <row r="55" spans="1:6" s="5" customFormat="1" ht="31.5" customHeight="1">
      <c r="A55" s="43" t="s">
        <v>94</v>
      </c>
      <c r="B55" s="50" t="s">
        <v>97</v>
      </c>
      <c r="C55" s="35">
        <v>53126</v>
      </c>
      <c r="D55" s="36">
        <f>C55</f>
        <v>53126</v>
      </c>
      <c r="E55" s="91" t="str">
        <f t="shared" si="0"/>
        <v>-</v>
      </c>
      <c r="F55" s="92">
        <f t="shared" si="1"/>
        <v>1</v>
      </c>
    </row>
    <row r="56" spans="1:6" s="3" customFormat="1" ht="30" customHeight="1">
      <c r="A56" s="37" t="s">
        <v>18</v>
      </c>
      <c r="B56" s="59" t="s">
        <v>19</v>
      </c>
      <c r="C56" s="34">
        <f>C57+C58+C59+C67+C68+C74+C75+C76</f>
        <v>15313</v>
      </c>
      <c r="D56" s="34">
        <f>D57+D58+D59+D67+D68+D74+D75+D76+D73</f>
        <v>15313</v>
      </c>
      <c r="E56" s="13" t="str">
        <f>IF(C56=D56,"-",D56-C56)</f>
        <v>-</v>
      </c>
      <c r="F56" s="93">
        <f t="shared" si="1"/>
        <v>1</v>
      </c>
    </row>
    <row r="57" spans="1:6" ht="28.5" customHeight="1">
      <c r="A57" s="42" t="s">
        <v>20</v>
      </c>
      <c r="B57" s="53" t="s">
        <v>21</v>
      </c>
      <c r="C57" s="35">
        <v>676</v>
      </c>
      <c r="D57" s="35">
        <f>C57</f>
        <v>676</v>
      </c>
      <c r="E57" s="91" t="str">
        <f aca="true" t="shared" si="3" ref="E57:E77">IF(C57=D57,"-",D57-C57)</f>
        <v>-</v>
      </c>
      <c r="F57" s="92">
        <f t="shared" si="1"/>
        <v>1</v>
      </c>
    </row>
    <row r="58" spans="1:6" ht="28.5" customHeight="1">
      <c r="A58" s="42" t="s">
        <v>22</v>
      </c>
      <c r="B58" s="53" t="s">
        <v>23</v>
      </c>
      <c r="C58" s="35">
        <v>1242</v>
      </c>
      <c r="D58" s="35">
        <f>C58</f>
        <v>1242</v>
      </c>
      <c r="E58" s="91" t="str">
        <f t="shared" si="3"/>
        <v>-</v>
      </c>
      <c r="F58" s="92">
        <f t="shared" si="1"/>
        <v>1</v>
      </c>
    </row>
    <row r="59" spans="1:6" ht="28.5" customHeight="1">
      <c r="A59" s="42" t="s">
        <v>24</v>
      </c>
      <c r="B59" s="54" t="s">
        <v>38</v>
      </c>
      <c r="C59" s="35">
        <f>C60+C62+C63+C64+C65+C66</f>
        <v>47</v>
      </c>
      <c r="D59" s="35">
        <f>D60+D62+D63+D64+D65+D66</f>
        <v>47</v>
      </c>
      <c r="E59" s="91" t="str">
        <f t="shared" si="3"/>
        <v>-</v>
      </c>
      <c r="F59" s="92">
        <f t="shared" si="1"/>
        <v>1</v>
      </c>
    </row>
    <row r="60" spans="1:6" ht="28.5" customHeight="1">
      <c r="A60" s="55" t="s">
        <v>46</v>
      </c>
      <c r="B60" s="56" t="s">
        <v>39</v>
      </c>
      <c r="C60" s="35">
        <v>3</v>
      </c>
      <c r="D60" s="35">
        <f>C60</f>
        <v>3</v>
      </c>
      <c r="E60" s="91" t="str">
        <f t="shared" si="3"/>
        <v>-</v>
      </c>
      <c r="F60" s="92">
        <f t="shared" si="1"/>
        <v>1</v>
      </c>
    </row>
    <row r="61" spans="1:6" ht="28.5" customHeight="1">
      <c r="A61" s="55" t="s">
        <v>47</v>
      </c>
      <c r="B61" s="57" t="s">
        <v>40</v>
      </c>
      <c r="C61" s="35">
        <v>3</v>
      </c>
      <c r="D61" s="35">
        <f aca="true" t="shared" si="4" ref="D61:D73">C61</f>
        <v>3</v>
      </c>
      <c r="E61" s="91" t="str">
        <f t="shared" si="3"/>
        <v>-</v>
      </c>
      <c r="F61" s="92">
        <f t="shared" si="1"/>
        <v>1</v>
      </c>
    </row>
    <row r="62" spans="1:6" ht="28.5" customHeight="1">
      <c r="A62" s="55" t="s">
        <v>48</v>
      </c>
      <c r="B62" s="56" t="s">
        <v>41</v>
      </c>
      <c r="C62" s="35">
        <v>3</v>
      </c>
      <c r="D62" s="35">
        <f t="shared" si="4"/>
        <v>3</v>
      </c>
      <c r="E62" s="91" t="str">
        <f t="shared" si="3"/>
        <v>-</v>
      </c>
      <c r="F62" s="92">
        <f t="shared" si="1"/>
        <v>1</v>
      </c>
    </row>
    <row r="63" spans="1:6" ht="28.5" customHeight="1">
      <c r="A63" s="55" t="s">
        <v>49</v>
      </c>
      <c r="B63" s="56" t="s">
        <v>42</v>
      </c>
      <c r="C63" s="35">
        <v>0</v>
      </c>
      <c r="D63" s="35">
        <f t="shared" si="4"/>
        <v>0</v>
      </c>
      <c r="E63" s="91" t="str">
        <f t="shared" si="3"/>
        <v>-</v>
      </c>
      <c r="F63" s="92" t="str">
        <f t="shared" si="1"/>
        <v>-</v>
      </c>
    </row>
    <row r="64" spans="1:6" ht="28.5" customHeight="1">
      <c r="A64" s="55" t="s">
        <v>50</v>
      </c>
      <c r="B64" s="56" t="s">
        <v>43</v>
      </c>
      <c r="C64" s="35">
        <v>0</v>
      </c>
      <c r="D64" s="35">
        <f t="shared" si="4"/>
        <v>0</v>
      </c>
      <c r="E64" s="91" t="str">
        <f t="shared" si="3"/>
        <v>-</v>
      </c>
      <c r="F64" s="92" t="str">
        <f t="shared" si="1"/>
        <v>-</v>
      </c>
    </row>
    <row r="65" spans="1:6" ht="28.5" customHeight="1">
      <c r="A65" s="55" t="s">
        <v>51</v>
      </c>
      <c r="B65" s="56" t="s">
        <v>44</v>
      </c>
      <c r="C65" s="35">
        <v>41</v>
      </c>
      <c r="D65" s="35">
        <f t="shared" si="4"/>
        <v>41</v>
      </c>
      <c r="E65" s="91" t="str">
        <f t="shared" si="3"/>
        <v>-</v>
      </c>
      <c r="F65" s="92">
        <f t="shared" si="1"/>
        <v>1</v>
      </c>
    </row>
    <row r="66" spans="1:6" ht="28.5" customHeight="1">
      <c r="A66" s="55" t="s">
        <v>52</v>
      </c>
      <c r="B66" s="56" t="s">
        <v>45</v>
      </c>
      <c r="C66" s="35">
        <v>0</v>
      </c>
      <c r="D66" s="35">
        <f t="shared" si="4"/>
        <v>0</v>
      </c>
      <c r="E66" s="91" t="str">
        <f t="shared" si="3"/>
        <v>-</v>
      </c>
      <c r="F66" s="92" t="str">
        <f t="shared" si="1"/>
        <v>-</v>
      </c>
    </row>
    <row r="67" spans="1:6" ht="28.5" customHeight="1">
      <c r="A67" s="42" t="s">
        <v>25</v>
      </c>
      <c r="B67" s="53" t="s">
        <v>26</v>
      </c>
      <c r="C67" s="35">
        <v>9655</v>
      </c>
      <c r="D67" s="35">
        <f t="shared" si="4"/>
        <v>9655</v>
      </c>
      <c r="E67" s="91" t="str">
        <f t="shared" si="3"/>
        <v>-</v>
      </c>
      <c r="F67" s="92">
        <f t="shared" si="1"/>
        <v>1</v>
      </c>
    </row>
    <row r="68" spans="1:6" ht="28.5" customHeight="1">
      <c r="A68" s="42" t="s">
        <v>27</v>
      </c>
      <c r="B68" s="54" t="s">
        <v>62</v>
      </c>
      <c r="C68" s="35">
        <f>SUM(C69:C72)</f>
        <v>1953</v>
      </c>
      <c r="D68" s="35">
        <f>SUM(D69:D72)</f>
        <v>1953</v>
      </c>
      <c r="E68" s="91" t="str">
        <f t="shared" si="3"/>
        <v>-</v>
      </c>
      <c r="F68" s="92">
        <f t="shared" si="1"/>
        <v>1</v>
      </c>
    </row>
    <row r="69" spans="1:6" ht="28.5" customHeight="1">
      <c r="A69" s="55" t="s">
        <v>57</v>
      </c>
      <c r="B69" s="56" t="s">
        <v>53</v>
      </c>
      <c r="C69" s="35">
        <v>1467</v>
      </c>
      <c r="D69" s="35">
        <f>C69</f>
        <v>1467</v>
      </c>
      <c r="E69" s="91" t="str">
        <f t="shared" si="3"/>
        <v>-</v>
      </c>
      <c r="F69" s="92">
        <f t="shared" si="1"/>
        <v>1</v>
      </c>
    </row>
    <row r="70" spans="1:6" ht="28.5" customHeight="1">
      <c r="A70" s="55" t="s">
        <v>58</v>
      </c>
      <c r="B70" s="56" t="s">
        <v>54</v>
      </c>
      <c r="C70" s="35">
        <v>237</v>
      </c>
      <c r="D70" s="35">
        <f>C70</f>
        <v>237</v>
      </c>
      <c r="E70" s="91" t="str">
        <f t="shared" si="3"/>
        <v>-</v>
      </c>
      <c r="F70" s="92">
        <f t="shared" si="1"/>
        <v>1</v>
      </c>
    </row>
    <row r="71" spans="1:6" ht="28.5" customHeight="1">
      <c r="A71" s="55" t="s">
        <v>59</v>
      </c>
      <c r="B71" s="56" t="s">
        <v>55</v>
      </c>
      <c r="C71" s="35">
        <v>0</v>
      </c>
      <c r="D71" s="35">
        <f t="shared" si="4"/>
        <v>0</v>
      </c>
      <c r="E71" s="91" t="str">
        <f t="shared" si="3"/>
        <v>-</v>
      </c>
      <c r="F71" s="92" t="str">
        <f t="shared" si="1"/>
        <v>-</v>
      </c>
    </row>
    <row r="72" spans="1:6" ht="28.5" customHeight="1">
      <c r="A72" s="55" t="s">
        <v>60</v>
      </c>
      <c r="B72" s="56" t="s">
        <v>56</v>
      </c>
      <c r="C72" s="35">
        <v>249</v>
      </c>
      <c r="D72" s="35">
        <f>C72</f>
        <v>249</v>
      </c>
      <c r="E72" s="91" t="str">
        <f t="shared" si="3"/>
        <v>-</v>
      </c>
      <c r="F72" s="92">
        <f t="shared" si="1"/>
        <v>1</v>
      </c>
    </row>
    <row r="73" spans="1:6" ht="28.5" customHeight="1">
      <c r="A73" s="42" t="s">
        <v>28</v>
      </c>
      <c r="B73" s="53" t="s">
        <v>29</v>
      </c>
      <c r="C73" s="35">
        <v>0</v>
      </c>
      <c r="D73" s="35">
        <f t="shared" si="4"/>
        <v>0</v>
      </c>
      <c r="E73" s="91" t="str">
        <f t="shared" si="3"/>
        <v>-</v>
      </c>
      <c r="F73" s="92" t="str">
        <f aca="true" t="shared" si="5" ref="F73:F81">IF(C73=0,"-",D73/C73)</f>
        <v>-</v>
      </c>
    </row>
    <row r="74" spans="1:6" ht="48" customHeight="1">
      <c r="A74" s="42" t="s">
        <v>30</v>
      </c>
      <c r="B74" s="53" t="s">
        <v>148</v>
      </c>
      <c r="C74" s="36">
        <v>1348</v>
      </c>
      <c r="D74" s="35">
        <f>C74</f>
        <v>1348</v>
      </c>
      <c r="E74" s="91" t="str">
        <f t="shared" si="3"/>
        <v>-</v>
      </c>
      <c r="F74" s="94">
        <f t="shared" si="5"/>
        <v>1</v>
      </c>
    </row>
    <row r="75" spans="1:6" ht="35.25" customHeight="1">
      <c r="A75" s="42" t="s">
        <v>31</v>
      </c>
      <c r="B75" s="53" t="s">
        <v>32</v>
      </c>
      <c r="C75" s="36">
        <v>151</v>
      </c>
      <c r="D75" s="35">
        <f>C75</f>
        <v>151</v>
      </c>
      <c r="E75" s="91" t="str">
        <f t="shared" si="3"/>
        <v>-</v>
      </c>
      <c r="F75" s="94">
        <f t="shared" si="5"/>
        <v>1</v>
      </c>
    </row>
    <row r="76" spans="1:6" ht="35.25" customHeight="1">
      <c r="A76" s="42" t="s">
        <v>33</v>
      </c>
      <c r="B76" s="53" t="s">
        <v>34</v>
      </c>
      <c r="C76" s="35">
        <v>241</v>
      </c>
      <c r="D76" s="35">
        <f>C76</f>
        <v>241</v>
      </c>
      <c r="E76" s="91" t="str">
        <f t="shared" si="3"/>
        <v>-</v>
      </c>
      <c r="F76" s="92">
        <f t="shared" si="5"/>
        <v>1</v>
      </c>
    </row>
    <row r="77" spans="1:6" s="3" customFormat="1" ht="30" customHeight="1">
      <c r="A77" s="44" t="s">
        <v>35</v>
      </c>
      <c r="B77" s="58" t="s">
        <v>202</v>
      </c>
      <c r="C77" s="38">
        <f>SUM(C78:C81)</f>
        <v>18406</v>
      </c>
      <c r="D77" s="38">
        <f>SUM(D78:D81)</f>
        <v>18406</v>
      </c>
      <c r="E77" s="13" t="str">
        <f t="shared" si="3"/>
        <v>-</v>
      </c>
      <c r="F77" s="95">
        <f t="shared" si="5"/>
        <v>1</v>
      </c>
    </row>
    <row r="78" spans="1:6" ht="42" customHeight="1">
      <c r="A78" s="42" t="s">
        <v>153</v>
      </c>
      <c r="B78" s="53" t="s">
        <v>203</v>
      </c>
      <c r="C78" s="35">
        <v>308</v>
      </c>
      <c r="D78" s="35">
        <f>C78</f>
        <v>308</v>
      </c>
      <c r="E78" s="96" t="str">
        <f>IF(C78=D78,"-",D78-C78)</f>
        <v>-</v>
      </c>
      <c r="F78" s="102">
        <f t="shared" si="5"/>
        <v>1</v>
      </c>
    </row>
    <row r="79" spans="1:6" ht="31.5" customHeight="1">
      <c r="A79" s="42" t="s">
        <v>36</v>
      </c>
      <c r="B79" s="53" t="s">
        <v>65</v>
      </c>
      <c r="C79" s="35">
        <v>17598</v>
      </c>
      <c r="D79" s="35">
        <f>C79</f>
        <v>17598</v>
      </c>
      <c r="E79" s="96" t="str">
        <f>IF(C79=D79,"-",D79-C79)</f>
        <v>-</v>
      </c>
      <c r="F79" s="102">
        <f t="shared" si="5"/>
        <v>1</v>
      </c>
    </row>
    <row r="80" spans="1:6" ht="31.5" customHeight="1">
      <c r="A80" s="42" t="s">
        <v>37</v>
      </c>
      <c r="B80" s="53" t="s">
        <v>204</v>
      </c>
      <c r="C80" s="35">
        <v>0</v>
      </c>
      <c r="D80" s="35">
        <f>C80</f>
        <v>0</v>
      </c>
      <c r="E80" s="96" t="str">
        <f>IF(C80=D80,"-",D80-C80)</f>
        <v>-</v>
      </c>
      <c r="F80" s="102" t="str">
        <f t="shared" si="5"/>
        <v>-</v>
      </c>
    </row>
    <row r="81" spans="1:6" ht="31.5" customHeight="1">
      <c r="A81" s="42" t="s">
        <v>156</v>
      </c>
      <c r="B81" s="53" t="s">
        <v>157</v>
      </c>
      <c r="C81" s="35">
        <v>500</v>
      </c>
      <c r="D81" s="35">
        <f>C81</f>
        <v>500</v>
      </c>
      <c r="E81" s="96" t="str">
        <f>IF(C81=D81,"-",D81-C81)</f>
        <v>-</v>
      </c>
      <c r="F81" s="102">
        <f t="shared" si="5"/>
        <v>1</v>
      </c>
    </row>
    <row r="95" ht="45" customHeight="1"/>
    <row r="96" ht="45" customHeight="1"/>
    <row r="99" ht="69.75" customHeight="1"/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1" r:id="rId1"/>
  <headerFooter alignWithMargins="0">
    <oddFooter>&amp;R&amp;20&amp;P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81"/>
  <sheetViews>
    <sheetView showGridLines="0" zoomScale="55" zoomScaleNormal="55" zoomScaleSheetLayoutView="55" zoomScalePageLayoutView="0" workbookViewId="0" topLeftCell="A1">
      <pane xSplit="2" ySplit="7" topLeftCell="C22" activePane="bottomRight" state="frozen"/>
      <selection pane="topLeft" activeCell="G1" sqref="G1:I16384"/>
      <selection pane="topRight" activeCell="G1" sqref="G1:I16384"/>
      <selection pane="bottomLeft" activeCell="G1" sqref="G1:I16384"/>
      <selection pane="bottomRight" activeCell="G1" sqref="G1:I16384"/>
    </sheetView>
  </sheetViews>
  <sheetFormatPr defaultColWidth="9.00390625" defaultRowHeight="12.75"/>
  <cols>
    <col min="1" max="1" width="9.125" style="2" customWidth="1"/>
    <col min="2" max="2" width="123.625" style="2" customWidth="1"/>
    <col min="3" max="6" width="20.75390625" style="2" customWidth="1"/>
    <col min="7" max="16384" width="9.125" style="2" customWidth="1"/>
  </cols>
  <sheetData>
    <row r="1" spans="1:6" s="61" customFormat="1" ht="33" customHeight="1">
      <c r="A1" s="166" t="str">
        <f>NFZ!A1</f>
        <v>ZMIANA PLANU FINANSOWEGO NARODOWEGO FUNDUSZU ZDROWIA NA 2009 ROK Z 27 MARCA 2009 R.</v>
      </c>
      <c r="B1" s="166"/>
      <c r="C1" s="166"/>
      <c r="D1" s="166"/>
      <c r="E1" s="166"/>
      <c r="F1" s="166"/>
    </row>
    <row r="2" spans="1:3" s="63" customFormat="1" ht="33" customHeight="1">
      <c r="A2" s="164" t="s">
        <v>111</v>
      </c>
      <c r="B2" s="164"/>
      <c r="C2" s="164"/>
    </row>
    <row r="3" spans="1:5" ht="33" customHeight="1">
      <c r="A3" s="1"/>
      <c r="B3" s="89"/>
      <c r="C3" s="30"/>
      <c r="E3" s="30" t="s">
        <v>117</v>
      </c>
    </row>
    <row r="4" spans="1:6" s="6" customFormat="1" ht="33" customHeight="1">
      <c r="A4" s="165" t="s">
        <v>64</v>
      </c>
      <c r="B4" s="165" t="s">
        <v>63</v>
      </c>
      <c r="C4" s="162" t="s">
        <v>235</v>
      </c>
      <c r="D4" s="161" t="s">
        <v>229</v>
      </c>
      <c r="E4" s="161" t="s">
        <v>234</v>
      </c>
      <c r="F4" s="161" t="s">
        <v>233</v>
      </c>
    </row>
    <row r="5" spans="1:6" s="6" customFormat="1" ht="33" customHeight="1">
      <c r="A5" s="165"/>
      <c r="B5" s="165"/>
      <c r="C5" s="163"/>
      <c r="D5" s="161"/>
      <c r="E5" s="161"/>
      <c r="F5" s="161"/>
    </row>
    <row r="6" spans="1:6" s="4" customFormat="1" ht="14.25">
      <c r="A6" s="31">
        <v>1</v>
      </c>
      <c r="B6" s="32">
        <v>2</v>
      </c>
      <c r="C6" s="32" t="s">
        <v>114</v>
      </c>
      <c r="D6" s="32" t="s">
        <v>230</v>
      </c>
      <c r="E6" s="32" t="s">
        <v>231</v>
      </c>
      <c r="F6" s="32" t="s">
        <v>232</v>
      </c>
    </row>
    <row r="7" spans="1:6" s="3" customFormat="1" ht="30" customHeight="1">
      <c r="A7" s="33" t="s">
        <v>0</v>
      </c>
      <c r="B7" s="51" t="s">
        <v>201</v>
      </c>
      <c r="C7" s="16">
        <f>C10+C13+C16+C20+C23+C26+C29+C32+C35+C38+C41+C44+C46+C49+C50+C51+C52+C53</f>
        <v>1799955</v>
      </c>
      <c r="D7" s="16">
        <f>D10+D13+D16+D20+D23+D26+D29+D32+D35+D38+D41+D44+D46+D49+D50+D51+D52+D53</f>
        <v>1828932</v>
      </c>
      <c r="E7" s="13">
        <f>IF(C7=D7,"-",D7-C7)</f>
        <v>28977</v>
      </c>
      <c r="F7" s="90">
        <f>IF(C7=0,"-",D7/C7)</f>
        <v>1.016</v>
      </c>
    </row>
    <row r="8" spans="1:6" s="3" customFormat="1" ht="48.75" customHeight="1">
      <c r="A8" s="39" t="s">
        <v>88</v>
      </c>
      <c r="B8" s="45" t="s">
        <v>89</v>
      </c>
      <c r="C8" s="35">
        <f>C11+C14+C17+C21+C24+C27+C30+C33+C36+C39+C42</f>
        <v>0</v>
      </c>
      <c r="D8" s="35">
        <f>D11+D14+D17+D21+D24+D27+D30+D33+D36+D39+D42</f>
        <v>0</v>
      </c>
      <c r="E8" s="91" t="str">
        <f>IF(C8=D8,"-",D8-C8)</f>
        <v>-</v>
      </c>
      <c r="F8" s="92" t="str">
        <f>IF(C8=0,"-",D8/C8)</f>
        <v>-</v>
      </c>
    </row>
    <row r="9" spans="1:6" s="3" customFormat="1" ht="30.75" customHeight="1">
      <c r="A9" s="39" t="s">
        <v>178</v>
      </c>
      <c r="B9" s="46" t="s">
        <v>195</v>
      </c>
      <c r="C9" s="52">
        <f>C12+C15+C18+C22+C25+C28+C31+C34+C37+C40+C43+C48+C45</f>
        <v>0</v>
      </c>
      <c r="D9" s="52">
        <f>D12+D15+D18+D22+D25+D28+D31+D34+D37+D40+D43+D48+D45</f>
        <v>0</v>
      </c>
      <c r="E9" s="91" t="str">
        <f aca="true" t="shared" si="0" ref="E9:E55">IF(C9=D9,"-",D9-C9)</f>
        <v>-</v>
      </c>
      <c r="F9" s="92" t="str">
        <f aca="true" t="shared" si="1" ref="F9:F72">IF(C9=0,"-",D9/C9)</f>
        <v>-</v>
      </c>
    </row>
    <row r="10" spans="1:6" ht="31.5" customHeight="1">
      <c r="A10" s="40" t="s">
        <v>1</v>
      </c>
      <c r="B10" s="47" t="s">
        <v>66</v>
      </c>
      <c r="C10" s="36">
        <v>209559</v>
      </c>
      <c r="D10" s="36">
        <f>C10+14500</f>
        <v>224059</v>
      </c>
      <c r="E10" s="91">
        <f t="shared" si="0"/>
        <v>14500</v>
      </c>
      <c r="F10" s="92">
        <f t="shared" si="1"/>
        <v>1.0692</v>
      </c>
    </row>
    <row r="11" spans="1:6" ht="31.5" customHeight="1">
      <c r="A11" s="39" t="s">
        <v>67</v>
      </c>
      <c r="B11" s="46" t="s">
        <v>87</v>
      </c>
      <c r="C11" s="35">
        <v>0</v>
      </c>
      <c r="D11" s="36">
        <f aca="true" t="shared" si="2" ref="D11:D54">C11</f>
        <v>0</v>
      </c>
      <c r="E11" s="91" t="str">
        <f t="shared" si="0"/>
        <v>-</v>
      </c>
      <c r="F11" s="92" t="str">
        <f t="shared" si="1"/>
        <v>-</v>
      </c>
    </row>
    <row r="12" spans="1:6" ht="31.5" customHeight="1">
      <c r="A12" s="39" t="s">
        <v>179</v>
      </c>
      <c r="B12" s="46" t="s">
        <v>196</v>
      </c>
      <c r="C12" s="35">
        <v>0</v>
      </c>
      <c r="D12" s="36">
        <f t="shared" si="2"/>
        <v>0</v>
      </c>
      <c r="E12" s="91" t="str">
        <f t="shared" si="0"/>
        <v>-</v>
      </c>
      <c r="F12" s="92" t="str">
        <f t="shared" si="1"/>
        <v>-</v>
      </c>
    </row>
    <row r="13" spans="1:6" ht="31.5" customHeight="1">
      <c r="A13" s="40" t="s">
        <v>2</v>
      </c>
      <c r="B13" s="47" t="s">
        <v>68</v>
      </c>
      <c r="C13" s="36">
        <v>152519</v>
      </c>
      <c r="D13" s="36">
        <f t="shared" si="2"/>
        <v>152519</v>
      </c>
      <c r="E13" s="91" t="str">
        <f t="shared" si="0"/>
        <v>-</v>
      </c>
      <c r="F13" s="92">
        <f t="shared" si="1"/>
        <v>1</v>
      </c>
    </row>
    <row r="14" spans="1:6" ht="31.5" customHeight="1">
      <c r="A14" s="39" t="s">
        <v>69</v>
      </c>
      <c r="B14" s="46" t="s">
        <v>87</v>
      </c>
      <c r="C14" s="35">
        <v>0</v>
      </c>
      <c r="D14" s="36">
        <f t="shared" si="2"/>
        <v>0</v>
      </c>
      <c r="E14" s="91" t="str">
        <f t="shared" si="0"/>
        <v>-</v>
      </c>
      <c r="F14" s="92" t="str">
        <f t="shared" si="1"/>
        <v>-</v>
      </c>
    </row>
    <row r="15" spans="1:6" ht="31.5" customHeight="1">
      <c r="A15" s="39" t="s">
        <v>180</v>
      </c>
      <c r="B15" s="46" t="s">
        <v>196</v>
      </c>
      <c r="C15" s="35">
        <v>0</v>
      </c>
      <c r="D15" s="36">
        <f t="shared" si="2"/>
        <v>0</v>
      </c>
      <c r="E15" s="91" t="str">
        <f t="shared" si="0"/>
        <v>-</v>
      </c>
      <c r="F15" s="92" t="str">
        <f t="shared" si="1"/>
        <v>-</v>
      </c>
    </row>
    <row r="16" spans="1:6" ht="31.5" customHeight="1">
      <c r="A16" s="40" t="s">
        <v>3</v>
      </c>
      <c r="B16" s="47" t="s">
        <v>227</v>
      </c>
      <c r="C16" s="36">
        <v>780000</v>
      </c>
      <c r="D16" s="36">
        <f>C16+10900</f>
        <v>790900</v>
      </c>
      <c r="E16" s="91">
        <f t="shared" si="0"/>
        <v>10900</v>
      </c>
      <c r="F16" s="92">
        <f t="shared" si="1"/>
        <v>1.014</v>
      </c>
    </row>
    <row r="17" spans="1:6" ht="31.5" customHeight="1">
      <c r="A17" s="39" t="s">
        <v>70</v>
      </c>
      <c r="B17" s="46" t="s">
        <v>87</v>
      </c>
      <c r="C17" s="35">
        <v>0</v>
      </c>
      <c r="D17" s="36">
        <f t="shared" si="2"/>
        <v>0</v>
      </c>
      <c r="E17" s="91" t="str">
        <f t="shared" si="0"/>
        <v>-</v>
      </c>
      <c r="F17" s="92" t="str">
        <f t="shared" si="1"/>
        <v>-</v>
      </c>
    </row>
    <row r="18" spans="1:6" ht="31.5" customHeight="1">
      <c r="A18" s="39" t="s">
        <v>90</v>
      </c>
      <c r="B18" s="46" t="s">
        <v>196</v>
      </c>
      <c r="C18" s="36">
        <v>0</v>
      </c>
      <c r="D18" s="36">
        <f t="shared" si="2"/>
        <v>0</v>
      </c>
      <c r="E18" s="91" t="str">
        <f t="shared" si="0"/>
        <v>-</v>
      </c>
      <c r="F18" s="92" t="str">
        <f t="shared" si="1"/>
        <v>-</v>
      </c>
    </row>
    <row r="19" spans="1:6" ht="31.5" customHeight="1">
      <c r="A19" s="39" t="s">
        <v>181</v>
      </c>
      <c r="B19" s="45" t="s">
        <v>91</v>
      </c>
      <c r="C19" s="36">
        <v>29000</v>
      </c>
      <c r="D19" s="36">
        <f>C19</f>
        <v>29000</v>
      </c>
      <c r="E19" s="91" t="str">
        <f t="shared" si="0"/>
        <v>-</v>
      </c>
      <c r="F19" s="92">
        <f t="shared" si="1"/>
        <v>1</v>
      </c>
    </row>
    <row r="20" spans="1:6" ht="31.5" customHeight="1">
      <c r="A20" s="40" t="s">
        <v>4</v>
      </c>
      <c r="B20" s="47" t="s">
        <v>71</v>
      </c>
      <c r="C20" s="36">
        <v>68500</v>
      </c>
      <c r="D20" s="36">
        <f>C20</f>
        <v>68500</v>
      </c>
      <c r="E20" s="91" t="str">
        <f t="shared" si="0"/>
        <v>-</v>
      </c>
      <c r="F20" s="92">
        <f t="shared" si="1"/>
        <v>1</v>
      </c>
    </row>
    <row r="21" spans="1:6" ht="31.5" customHeight="1">
      <c r="A21" s="39" t="s">
        <v>72</v>
      </c>
      <c r="B21" s="46" t="s">
        <v>87</v>
      </c>
      <c r="C21" s="35">
        <v>0</v>
      </c>
      <c r="D21" s="36">
        <f t="shared" si="2"/>
        <v>0</v>
      </c>
      <c r="E21" s="91" t="str">
        <f t="shared" si="0"/>
        <v>-</v>
      </c>
      <c r="F21" s="92" t="str">
        <f t="shared" si="1"/>
        <v>-</v>
      </c>
    </row>
    <row r="22" spans="1:6" ht="31.5" customHeight="1">
      <c r="A22" s="39" t="s">
        <v>182</v>
      </c>
      <c r="B22" s="46" t="s">
        <v>196</v>
      </c>
      <c r="C22" s="35">
        <v>0</v>
      </c>
      <c r="D22" s="36">
        <f t="shared" si="2"/>
        <v>0</v>
      </c>
      <c r="E22" s="91" t="str">
        <f t="shared" si="0"/>
        <v>-</v>
      </c>
      <c r="F22" s="92" t="str">
        <f t="shared" si="1"/>
        <v>-</v>
      </c>
    </row>
    <row r="23" spans="1:6" ht="31.5" customHeight="1">
      <c r="A23" s="40" t="s">
        <v>5</v>
      </c>
      <c r="B23" s="47" t="s">
        <v>73</v>
      </c>
      <c r="C23" s="36">
        <v>57800</v>
      </c>
      <c r="D23" s="36">
        <f>C23</f>
        <v>57800</v>
      </c>
      <c r="E23" s="91" t="str">
        <f t="shared" si="0"/>
        <v>-</v>
      </c>
      <c r="F23" s="92">
        <f t="shared" si="1"/>
        <v>1</v>
      </c>
    </row>
    <row r="24" spans="1:6" ht="31.5" customHeight="1">
      <c r="A24" s="39" t="s">
        <v>74</v>
      </c>
      <c r="B24" s="46" t="s">
        <v>87</v>
      </c>
      <c r="C24" s="35">
        <v>0</v>
      </c>
      <c r="D24" s="36">
        <f t="shared" si="2"/>
        <v>0</v>
      </c>
      <c r="E24" s="91" t="str">
        <f t="shared" si="0"/>
        <v>-</v>
      </c>
      <c r="F24" s="92" t="str">
        <f t="shared" si="1"/>
        <v>-</v>
      </c>
    </row>
    <row r="25" spans="1:6" ht="31.5" customHeight="1">
      <c r="A25" s="39" t="s">
        <v>183</v>
      </c>
      <c r="B25" s="46" t="s">
        <v>196</v>
      </c>
      <c r="C25" s="35">
        <v>0</v>
      </c>
      <c r="D25" s="36">
        <f t="shared" si="2"/>
        <v>0</v>
      </c>
      <c r="E25" s="91" t="str">
        <f t="shared" si="0"/>
        <v>-</v>
      </c>
      <c r="F25" s="92" t="str">
        <f t="shared" si="1"/>
        <v>-</v>
      </c>
    </row>
    <row r="26" spans="1:6" ht="31.5" customHeight="1">
      <c r="A26" s="40" t="s">
        <v>6</v>
      </c>
      <c r="B26" s="47" t="s">
        <v>75</v>
      </c>
      <c r="C26" s="36">
        <v>35717</v>
      </c>
      <c r="D26" s="36">
        <f t="shared" si="2"/>
        <v>35717</v>
      </c>
      <c r="E26" s="91" t="str">
        <f t="shared" si="0"/>
        <v>-</v>
      </c>
      <c r="F26" s="92">
        <f t="shared" si="1"/>
        <v>1</v>
      </c>
    </row>
    <row r="27" spans="1:6" ht="31.5" customHeight="1">
      <c r="A27" s="39" t="s">
        <v>76</v>
      </c>
      <c r="B27" s="46" t="s">
        <v>87</v>
      </c>
      <c r="C27" s="35">
        <v>0</v>
      </c>
      <c r="D27" s="36">
        <f t="shared" si="2"/>
        <v>0</v>
      </c>
      <c r="E27" s="91" t="str">
        <f t="shared" si="0"/>
        <v>-</v>
      </c>
      <c r="F27" s="92" t="str">
        <f t="shared" si="1"/>
        <v>-</v>
      </c>
    </row>
    <row r="28" spans="1:6" ht="31.5" customHeight="1">
      <c r="A28" s="39" t="s">
        <v>184</v>
      </c>
      <c r="B28" s="46" t="s">
        <v>196</v>
      </c>
      <c r="C28" s="35">
        <v>0</v>
      </c>
      <c r="D28" s="36">
        <f t="shared" si="2"/>
        <v>0</v>
      </c>
      <c r="E28" s="91" t="str">
        <f t="shared" si="0"/>
        <v>-</v>
      </c>
      <c r="F28" s="92" t="str">
        <f t="shared" si="1"/>
        <v>-</v>
      </c>
    </row>
    <row r="29" spans="1:6" ht="31.5" customHeight="1">
      <c r="A29" s="40" t="s">
        <v>7</v>
      </c>
      <c r="B29" s="47" t="s">
        <v>77</v>
      </c>
      <c r="C29" s="36">
        <v>84006</v>
      </c>
      <c r="D29" s="36">
        <f>C29</f>
        <v>84006</v>
      </c>
      <c r="E29" s="91" t="str">
        <f t="shared" si="0"/>
        <v>-</v>
      </c>
      <c r="F29" s="92">
        <f t="shared" si="1"/>
        <v>1</v>
      </c>
    </row>
    <row r="30" spans="1:6" ht="31.5" customHeight="1">
      <c r="A30" s="39" t="s">
        <v>78</v>
      </c>
      <c r="B30" s="46" t="s">
        <v>87</v>
      </c>
      <c r="C30" s="35">
        <v>0</v>
      </c>
      <c r="D30" s="36">
        <f t="shared" si="2"/>
        <v>0</v>
      </c>
      <c r="E30" s="91" t="str">
        <f t="shared" si="0"/>
        <v>-</v>
      </c>
      <c r="F30" s="92" t="str">
        <f t="shared" si="1"/>
        <v>-</v>
      </c>
    </row>
    <row r="31" spans="1:6" ht="31.5" customHeight="1">
      <c r="A31" s="39" t="s">
        <v>185</v>
      </c>
      <c r="B31" s="46" t="s">
        <v>196</v>
      </c>
      <c r="C31" s="35">
        <v>0</v>
      </c>
      <c r="D31" s="36">
        <f t="shared" si="2"/>
        <v>0</v>
      </c>
      <c r="E31" s="91" t="str">
        <f t="shared" si="0"/>
        <v>-</v>
      </c>
      <c r="F31" s="92" t="str">
        <f t="shared" si="1"/>
        <v>-</v>
      </c>
    </row>
    <row r="32" spans="1:6" ht="31.5" customHeight="1">
      <c r="A32" s="40" t="s">
        <v>8</v>
      </c>
      <c r="B32" s="47" t="s">
        <v>79</v>
      </c>
      <c r="C32" s="36">
        <v>25200</v>
      </c>
      <c r="D32" s="36">
        <f t="shared" si="2"/>
        <v>25200</v>
      </c>
      <c r="E32" s="91" t="str">
        <f t="shared" si="0"/>
        <v>-</v>
      </c>
      <c r="F32" s="92">
        <f t="shared" si="1"/>
        <v>1</v>
      </c>
    </row>
    <row r="33" spans="1:6" ht="31.5" customHeight="1">
      <c r="A33" s="39" t="s">
        <v>80</v>
      </c>
      <c r="B33" s="46" t="s">
        <v>87</v>
      </c>
      <c r="C33" s="35">
        <v>0</v>
      </c>
      <c r="D33" s="36">
        <f t="shared" si="2"/>
        <v>0</v>
      </c>
      <c r="E33" s="91" t="str">
        <f t="shared" si="0"/>
        <v>-</v>
      </c>
      <c r="F33" s="92" t="str">
        <f t="shared" si="1"/>
        <v>-</v>
      </c>
    </row>
    <row r="34" spans="1:6" ht="31.5" customHeight="1">
      <c r="A34" s="39" t="s">
        <v>186</v>
      </c>
      <c r="B34" s="46" t="s">
        <v>196</v>
      </c>
      <c r="C34" s="35">
        <v>0</v>
      </c>
      <c r="D34" s="36">
        <f t="shared" si="2"/>
        <v>0</v>
      </c>
      <c r="E34" s="91" t="str">
        <f t="shared" si="0"/>
        <v>-</v>
      </c>
      <c r="F34" s="92" t="str">
        <f t="shared" si="1"/>
        <v>-</v>
      </c>
    </row>
    <row r="35" spans="1:6" ht="31.5" customHeight="1">
      <c r="A35" s="40" t="s">
        <v>9</v>
      </c>
      <c r="B35" s="47" t="s">
        <v>81</v>
      </c>
      <c r="C35" s="36">
        <v>2300</v>
      </c>
      <c r="D35" s="36">
        <f t="shared" si="2"/>
        <v>2300</v>
      </c>
      <c r="E35" s="91" t="str">
        <f t="shared" si="0"/>
        <v>-</v>
      </c>
      <c r="F35" s="92">
        <f t="shared" si="1"/>
        <v>1</v>
      </c>
    </row>
    <row r="36" spans="1:6" ht="31.5" customHeight="1">
      <c r="A36" s="39" t="s">
        <v>82</v>
      </c>
      <c r="B36" s="46" t="s">
        <v>87</v>
      </c>
      <c r="C36" s="35">
        <v>0</v>
      </c>
      <c r="D36" s="36">
        <f t="shared" si="2"/>
        <v>0</v>
      </c>
      <c r="E36" s="91" t="str">
        <f t="shared" si="0"/>
        <v>-</v>
      </c>
      <c r="F36" s="92" t="str">
        <f t="shared" si="1"/>
        <v>-</v>
      </c>
    </row>
    <row r="37" spans="1:6" ht="31.5" customHeight="1">
      <c r="A37" s="39" t="s">
        <v>187</v>
      </c>
      <c r="B37" s="46" t="s">
        <v>196</v>
      </c>
      <c r="C37" s="35">
        <v>0</v>
      </c>
      <c r="D37" s="36">
        <f t="shared" si="2"/>
        <v>0</v>
      </c>
      <c r="E37" s="91" t="str">
        <f t="shared" si="0"/>
        <v>-</v>
      </c>
      <c r="F37" s="92" t="str">
        <f t="shared" si="1"/>
        <v>-</v>
      </c>
    </row>
    <row r="38" spans="1:6" ht="36.75" customHeight="1">
      <c r="A38" s="40" t="s">
        <v>10</v>
      </c>
      <c r="B38" s="47" t="s">
        <v>86</v>
      </c>
      <c r="C38" s="36">
        <v>5394</v>
      </c>
      <c r="D38" s="36">
        <f t="shared" si="2"/>
        <v>5394</v>
      </c>
      <c r="E38" s="91" t="str">
        <f t="shared" si="0"/>
        <v>-</v>
      </c>
      <c r="F38" s="92">
        <f t="shared" si="1"/>
        <v>1</v>
      </c>
    </row>
    <row r="39" spans="1:6" ht="31.5" customHeight="1">
      <c r="A39" s="39" t="s">
        <v>83</v>
      </c>
      <c r="B39" s="46" t="s">
        <v>87</v>
      </c>
      <c r="C39" s="35">
        <v>0</v>
      </c>
      <c r="D39" s="36">
        <f t="shared" si="2"/>
        <v>0</v>
      </c>
      <c r="E39" s="91" t="str">
        <f t="shared" si="0"/>
        <v>-</v>
      </c>
      <c r="F39" s="92" t="str">
        <f t="shared" si="1"/>
        <v>-</v>
      </c>
    </row>
    <row r="40" spans="1:6" ht="31.5" customHeight="1">
      <c r="A40" s="39" t="s">
        <v>188</v>
      </c>
      <c r="B40" s="46" t="s">
        <v>196</v>
      </c>
      <c r="C40" s="35">
        <v>0</v>
      </c>
      <c r="D40" s="36">
        <f t="shared" si="2"/>
        <v>0</v>
      </c>
      <c r="E40" s="91" t="str">
        <f t="shared" si="0"/>
        <v>-</v>
      </c>
      <c r="F40" s="92" t="str">
        <f t="shared" si="1"/>
        <v>-</v>
      </c>
    </row>
    <row r="41" spans="1:6" ht="31.5" customHeight="1">
      <c r="A41" s="40" t="s">
        <v>11</v>
      </c>
      <c r="B41" s="47" t="s">
        <v>84</v>
      </c>
      <c r="C41" s="36">
        <v>39550</v>
      </c>
      <c r="D41" s="36">
        <f>C41</f>
        <v>39550</v>
      </c>
      <c r="E41" s="91" t="str">
        <f t="shared" si="0"/>
        <v>-</v>
      </c>
      <c r="F41" s="92">
        <f t="shared" si="1"/>
        <v>1</v>
      </c>
    </row>
    <row r="42" spans="1:6" ht="31.5" customHeight="1">
      <c r="A42" s="39" t="s">
        <v>85</v>
      </c>
      <c r="B42" s="46" t="s">
        <v>87</v>
      </c>
      <c r="C42" s="35">
        <v>0</v>
      </c>
      <c r="D42" s="36">
        <f t="shared" si="2"/>
        <v>0</v>
      </c>
      <c r="E42" s="91" t="str">
        <f t="shared" si="0"/>
        <v>-</v>
      </c>
      <c r="F42" s="92" t="str">
        <f t="shared" si="1"/>
        <v>-</v>
      </c>
    </row>
    <row r="43" spans="1:6" ht="31.5" customHeight="1">
      <c r="A43" s="39" t="s">
        <v>189</v>
      </c>
      <c r="B43" s="46" t="s">
        <v>196</v>
      </c>
      <c r="C43" s="35">
        <v>0</v>
      </c>
      <c r="D43" s="36">
        <f t="shared" si="2"/>
        <v>0</v>
      </c>
      <c r="E43" s="91" t="str">
        <f t="shared" si="0"/>
        <v>-</v>
      </c>
      <c r="F43" s="92" t="str">
        <f t="shared" si="1"/>
        <v>-</v>
      </c>
    </row>
    <row r="44" spans="1:6" ht="31.5" customHeight="1">
      <c r="A44" s="40" t="s">
        <v>12</v>
      </c>
      <c r="B44" s="47" t="s">
        <v>13</v>
      </c>
      <c r="C44" s="36">
        <v>21000</v>
      </c>
      <c r="D44" s="36">
        <f t="shared" si="2"/>
        <v>21000</v>
      </c>
      <c r="E44" s="91" t="str">
        <f t="shared" si="0"/>
        <v>-</v>
      </c>
      <c r="F44" s="92">
        <f t="shared" si="1"/>
        <v>1</v>
      </c>
    </row>
    <row r="45" spans="1:6" ht="31.5" customHeight="1">
      <c r="A45" s="39" t="s">
        <v>190</v>
      </c>
      <c r="B45" s="45" t="s">
        <v>196</v>
      </c>
      <c r="C45" s="36">
        <v>0</v>
      </c>
      <c r="D45" s="36">
        <f t="shared" si="2"/>
        <v>0</v>
      </c>
      <c r="E45" s="91" t="str">
        <f t="shared" si="0"/>
        <v>-</v>
      </c>
      <c r="F45" s="92" t="str">
        <f t="shared" si="1"/>
        <v>-</v>
      </c>
    </row>
    <row r="46" spans="1:6" ht="31.5" customHeight="1">
      <c r="A46" s="40" t="s">
        <v>14</v>
      </c>
      <c r="B46" s="47" t="s">
        <v>15</v>
      </c>
      <c r="C46" s="36">
        <v>260406</v>
      </c>
      <c r="D46" s="36">
        <f>C46+3577</f>
        <v>263983</v>
      </c>
      <c r="E46" s="91">
        <f t="shared" si="0"/>
        <v>3577</v>
      </c>
      <c r="F46" s="92">
        <f t="shared" si="1"/>
        <v>1.0137</v>
      </c>
    </row>
    <row r="47" spans="1:6" ht="31.5" customHeight="1">
      <c r="A47" s="39" t="s">
        <v>92</v>
      </c>
      <c r="B47" s="45" t="s">
        <v>93</v>
      </c>
      <c r="C47" s="36">
        <v>1273</v>
      </c>
      <c r="D47" s="36">
        <f t="shared" si="2"/>
        <v>1273</v>
      </c>
      <c r="E47" s="91" t="str">
        <f t="shared" si="0"/>
        <v>-</v>
      </c>
      <c r="F47" s="92">
        <f t="shared" si="1"/>
        <v>1</v>
      </c>
    </row>
    <row r="48" spans="1:6" ht="31.5" customHeight="1">
      <c r="A48" s="39" t="s">
        <v>191</v>
      </c>
      <c r="B48" s="45" t="s">
        <v>196</v>
      </c>
      <c r="C48" s="36">
        <v>0</v>
      </c>
      <c r="D48" s="36">
        <f t="shared" si="2"/>
        <v>0</v>
      </c>
      <c r="E48" s="91" t="str">
        <f t="shared" si="0"/>
        <v>-</v>
      </c>
      <c r="F48" s="92" t="str">
        <f t="shared" si="1"/>
        <v>-</v>
      </c>
    </row>
    <row r="49" spans="1:6" ht="33" customHeight="1">
      <c r="A49" s="41" t="s">
        <v>16</v>
      </c>
      <c r="B49" s="48" t="s">
        <v>197</v>
      </c>
      <c r="C49" s="36">
        <v>0</v>
      </c>
      <c r="D49" s="36">
        <f t="shared" si="2"/>
        <v>0</v>
      </c>
      <c r="E49" s="91" t="str">
        <f>IF(C49=D49,"-",D49-C49)</f>
        <v>-</v>
      </c>
      <c r="F49" s="92" t="str">
        <f>IF(C49=0,"-",D49/C49)</f>
        <v>-</v>
      </c>
    </row>
    <row r="50" spans="1:6" ht="33" customHeight="1">
      <c r="A50" s="42" t="s">
        <v>17</v>
      </c>
      <c r="B50" s="49" t="s">
        <v>61</v>
      </c>
      <c r="C50" s="36">
        <v>0</v>
      </c>
      <c r="D50" s="36">
        <f t="shared" si="2"/>
        <v>0</v>
      </c>
      <c r="E50" s="91" t="str">
        <f>IF(C50=D50,"-",D50-C50)</f>
        <v>-</v>
      </c>
      <c r="F50" s="92" t="str">
        <f>IF(C50=0,"-",D50/C50)</f>
        <v>-</v>
      </c>
    </row>
    <row r="51" spans="1:6" ht="33" customHeight="1">
      <c r="A51" s="42" t="s">
        <v>192</v>
      </c>
      <c r="B51" s="49" t="s">
        <v>198</v>
      </c>
      <c r="C51" s="36">
        <v>0</v>
      </c>
      <c r="D51" s="36">
        <f t="shared" si="2"/>
        <v>0</v>
      </c>
      <c r="E51" s="91" t="str">
        <f>IF(C51=D51,"-",D51-C51)</f>
        <v>-</v>
      </c>
      <c r="F51" s="92" t="str">
        <f>IF(C51=0,"-",D51/C51)</f>
        <v>-</v>
      </c>
    </row>
    <row r="52" spans="1:6" ht="33" customHeight="1">
      <c r="A52" s="42" t="s">
        <v>193</v>
      </c>
      <c r="B52" s="49" t="s">
        <v>199</v>
      </c>
      <c r="C52" s="36">
        <v>58004</v>
      </c>
      <c r="D52" s="36">
        <f>C52</f>
        <v>58004</v>
      </c>
      <c r="E52" s="91" t="str">
        <f>IF(C52=D52,"-",D52-C52)</f>
        <v>-</v>
      </c>
      <c r="F52" s="92">
        <f>IF(C52=0,"-",D52/C52)</f>
        <v>1</v>
      </c>
    </row>
    <row r="53" spans="1:6" ht="33" customHeight="1">
      <c r="A53" s="42" t="s">
        <v>194</v>
      </c>
      <c r="B53" s="49" t="s">
        <v>200</v>
      </c>
      <c r="C53" s="36">
        <v>0</v>
      </c>
      <c r="D53" s="36">
        <f t="shared" si="2"/>
        <v>0</v>
      </c>
      <c r="E53" s="91" t="str">
        <f>IF(C53=D53,"-",D53-C53)</f>
        <v>-</v>
      </c>
      <c r="F53" s="92" t="str">
        <f>IF(C53=0,"-",D53/C53)</f>
        <v>-</v>
      </c>
    </row>
    <row r="54" spans="1:6" s="5" customFormat="1" ht="31.5" customHeight="1">
      <c r="A54" s="43" t="s">
        <v>95</v>
      </c>
      <c r="B54" s="50" t="s">
        <v>96</v>
      </c>
      <c r="C54" s="35">
        <v>0</v>
      </c>
      <c r="D54" s="36">
        <f t="shared" si="2"/>
        <v>0</v>
      </c>
      <c r="E54" s="91" t="str">
        <f t="shared" si="0"/>
        <v>-</v>
      </c>
      <c r="F54" s="92" t="str">
        <f t="shared" si="1"/>
        <v>-</v>
      </c>
    </row>
    <row r="55" spans="1:6" s="5" customFormat="1" ht="31.5" customHeight="1">
      <c r="A55" s="43" t="s">
        <v>94</v>
      </c>
      <c r="B55" s="50" t="s">
        <v>97</v>
      </c>
      <c r="C55" s="35">
        <v>86352</v>
      </c>
      <c r="D55" s="36">
        <f>C55</f>
        <v>86352</v>
      </c>
      <c r="E55" s="91" t="str">
        <f t="shared" si="0"/>
        <v>-</v>
      </c>
      <c r="F55" s="92">
        <f t="shared" si="1"/>
        <v>1</v>
      </c>
    </row>
    <row r="56" spans="1:6" s="3" customFormat="1" ht="30" customHeight="1">
      <c r="A56" s="37" t="s">
        <v>18</v>
      </c>
      <c r="B56" s="59" t="s">
        <v>19</v>
      </c>
      <c r="C56" s="34">
        <f>C57+C58+C59+C67+C68+C74+C75+C76</f>
        <v>16235</v>
      </c>
      <c r="D56" s="34">
        <f>D57+D58+D59+D67+D68+D74+D75+D76+D73</f>
        <v>16235</v>
      </c>
      <c r="E56" s="13" t="str">
        <f>IF(C56=D56,"-",D56-C56)</f>
        <v>-</v>
      </c>
      <c r="F56" s="93">
        <f t="shared" si="1"/>
        <v>1</v>
      </c>
    </row>
    <row r="57" spans="1:6" ht="28.5" customHeight="1">
      <c r="A57" s="42" t="s">
        <v>20</v>
      </c>
      <c r="B57" s="53" t="s">
        <v>21</v>
      </c>
      <c r="C57" s="35">
        <v>717</v>
      </c>
      <c r="D57" s="35">
        <f>C57</f>
        <v>717</v>
      </c>
      <c r="E57" s="91" t="str">
        <f aca="true" t="shared" si="3" ref="E57:E77">IF(C57=D57,"-",D57-C57)</f>
        <v>-</v>
      </c>
      <c r="F57" s="92">
        <f t="shared" si="1"/>
        <v>1</v>
      </c>
    </row>
    <row r="58" spans="1:6" ht="28.5" customHeight="1">
      <c r="A58" s="42" t="s">
        <v>22</v>
      </c>
      <c r="B58" s="53" t="s">
        <v>23</v>
      </c>
      <c r="C58" s="35">
        <v>1669</v>
      </c>
      <c r="D58" s="35">
        <f>C58</f>
        <v>1669</v>
      </c>
      <c r="E58" s="91" t="str">
        <f t="shared" si="3"/>
        <v>-</v>
      </c>
      <c r="F58" s="92">
        <f t="shared" si="1"/>
        <v>1</v>
      </c>
    </row>
    <row r="59" spans="1:6" ht="28.5" customHeight="1">
      <c r="A59" s="42" t="s">
        <v>24</v>
      </c>
      <c r="B59" s="54" t="s">
        <v>38</v>
      </c>
      <c r="C59" s="35">
        <f>C60+C62+C63+C64+C65+C66</f>
        <v>60</v>
      </c>
      <c r="D59" s="35">
        <f>D60+D62+D63+D64+D65+D66</f>
        <v>60</v>
      </c>
      <c r="E59" s="91" t="str">
        <f t="shared" si="3"/>
        <v>-</v>
      </c>
      <c r="F59" s="92">
        <f t="shared" si="1"/>
        <v>1</v>
      </c>
    </row>
    <row r="60" spans="1:6" ht="28.5" customHeight="1">
      <c r="A60" s="55" t="s">
        <v>46</v>
      </c>
      <c r="B60" s="56" t="s">
        <v>39</v>
      </c>
      <c r="C60" s="35">
        <v>30</v>
      </c>
      <c r="D60" s="35">
        <f>C60</f>
        <v>30</v>
      </c>
      <c r="E60" s="91" t="str">
        <f t="shared" si="3"/>
        <v>-</v>
      </c>
      <c r="F60" s="92">
        <f t="shared" si="1"/>
        <v>1</v>
      </c>
    </row>
    <row r="61" spans="1:6" ht="28.5" customHeight="1">
      <c r="A61" s="55" t="s">
        <v>47</v>
      </c>
      <c r="B61" s="57" t="s">
        <v>40</v>
      </c>
      <c r="C61" s="35">
        <v>28</v>
      </c>
      <c r="D61" s="35">
        <f aca="true" t="shared" si="4" ref="D61:D73">C61</f>
        <v>28</v>
      </c>
      <c r="E61" s="91" t="str">
        <f t="shared" si="3"/>
        <v>-</v>
      </c>
      <c r="F61" s="92">
        <f t="shared" si="1"/>
        <v>1</v>
      </c>
    </row>
    <row r="62" spans="1:6" ht="28.5" customHeight="1">
      <c r="A62" s="55" t="s">
        <v>48</v>
      </c>
      <c r="B62" s="56" t="s">
        <v>41</v>
      </c>
      <c r="C62" s="35">
        <v>0</v>
      </c>
      <c r="D62" s="35">
        <f t="shared" si="4"/>
        <v>0</v>
      </c>
      <c r="E62" s="91" t="str">
        <f t="shared" si="3"/>
        <v>-</v>
      </c>
      <c r="F62" s="92" t="str">
        <f t="shared" si="1"/>
        <v>-</v>
      </c>
    </row>
    <row r="63" spans="1:6" ht="28.5" customHeight="1">
      <c r="A63" s="55" t="s">
        <v>49</v>
      </c>
      <c r="B63" s="56" t="s">
        <v>42</v>
      </c>
      <c r="C63" s="35">
        <v>0</v>
      </c>
      <c r="D63" s="35">
        <f t="shared" si="4"/>
        <v>0</v>
      </c>
      <c r="E63" s="91" t="str">
        <f t="shared" si="3"/>
        <v>-</v>
      </c>
      <c r="F63" s="92" t="str">
        <f t="shared" si="1"/>
        <v>-</v>
      </c>
    </row>
    <row r="64" spans="1:6" ht="28.5" customHeight="1">
      <c r="A64" s="55" t="s">
        <v>50</v>
      </c>
      <c r="B64" s="56" t="s">
        <v>43</v>
      </c>
      <c r="C64" s="35">
        <v>0</v>
      </c>
      <c r="D64" s="35">
        <f t="shared" si="4"/>
        <v>0</v>
      </c>
      <c r="E64" s="91" t="str">
        <f t="shared" si="3"/>
        <v>-</v>
      </c>
      <c r="F64" s="92" t="str">
        <f t="shared" si="1"/>
        <v>-</v>
      </c>
    </row>
    <row r="65" spans="1:6" ht="28.5" customHeight="1">
      <c r="A65" s="55" t="s">
        <v>51</v>
      </c>
      <c r="B65" s="56" t="s">
        <v>44</v>
      </c>
      <c r="C65" s="35">
        <v>27</v>
      </c>
      <c r="D65" s="35">
        <f t="shared" si="4"/>
        <v>27</v>
      </c>
      <c r="E65" s="91" t="str">
        <f t="shared" si="3"/>
        <v>-</v>
      </c>
      <c r="F65" s="92">
        <f t="shared" si="1"/>
        <v>1</v>
      </c>
    </row>
    <row r="66" spans="1:6" ht="28.5" customHeight="1">
      <c r="A66" s="55" t="s">
        <v>52</v>
      </c>
      <c r="B66" s="56" t="s">
        <v>45</v>
      </c>
      <c r="C66" s="35">
        <v>3</v>
      </c>
      <c r="D66" s="35">
        <f t="shared" si="4"/>
        <v>3</v>
      </c>
      <c r="E66" s="91" t="str">
        <f t="shared" si="3"/>
        <v>-</v>
      </c>
      <c r="F66" s="92">
        <f t="shared" si="1"/>
        <v>1</v>
      </c>
    </row>
    <row r="67" spans="1:6" ht="28.5" customHeight="1">
      <c r="A67" s="42" t="s">
        <v>25</v>
      </c>
      <c r="B67" s="53" t="s">
        <v>26</v>
      </c>
      <c r="C67" s="35">
        <v>10100</v>
      </c>
      <c r="D67" s="35">
        <f t="shared" si="4"/>
        <v>10100</v>
      </c>
      <c r="E67" s="91" t="str">
        <f t="shared" si="3"/>
        <v>-</v>
      </c>
      <c r="F67" s="92">
        <f t="shared" si="1"/>
        <v>1</v>
      </c>
    </row>
    <row r="68" spans="1:6" ht="28.5" customHeight="1">
      <c r="A68" s="42" t="s">
        <v>27</v>
      </c>
      <c r="B68" s="54" t="s">
        <v>62</v>
      </c>
      <c r="C68" s="35">
        <f>SUM(C69:C72)</f>
        <v>2032</v>
      </c>
      <c r="D68" s="35">
        <f>SUM(D69:D72)</f>
        <v>2032</v>
      </c>
      <c r="E68" s="91" t="str">
        <f t="shared" si="3"/>
        <v>-</v>
      </c>
      <c r="F68" s="92">
        <f t="shared" si="1"/>
        <v>1</v>
      </c>
    </row>
    <row r="69" spans="1:6" ht="28.5" customHeight="1">
      <c r="A69" s="55" t="s">
        <v>57</v>
      </c>
      <c r="B69" s="56" t="s">
        <v>53</v>
      </c>
      <c r="C69" s="35">
        <v>1534</v>
      </c>
      <c r="D69" s="35">
        <f>C69</f>
        <v>1534</v>
      </c>
      <c r="E69" s="91" t="str">
        <f t="shared" si="3"/>
        <v>-</v>
      </c>
      <c r="F69" s="92">
        <f t="shared" si="1"/>
        <v>1</v>
      </c>
    </row>
    <row r="70" spans="1:6" ht="28.5" customHeight="1">
      <c r="A70" s="55" t="s">
        <v>58</v>
      </c>
      <c r="B70" s="56" t="s">
        <v>54</v>
      </c>
      <c r="C70" s="35">
        <v>247</v>
      </c>
      <c r="D70" s="35">
        <f>C70</f>
        <v>247</v>
      </c>
      <c r="E70" s="91" t="str">
        <f t="shared" si="3"/>
        <v>-</v>
      </c>
      <c r="F70" s="92">
        <f t="shared" si="1"/>
        <v>1</v>
      </c>
    </row>
    <row r="71" spans="1:6" ht="28.5" customHeight="1">
      <c r="A71" s="55" t="s">
        <v>59</v>
      </c>
      <c r="B71" s="56" t="s">
        <v>55</v>
      </c>
      <c r="C71" s="35">
        <v>0</v>
      </c>
      <c r="D71" s="35">
        <f t="shared" si="4"/>
        <v>0</v>
      </c>
      <c r="E71" s="91" t="str">
        <f t="shared" si="3"/>
        <v>-</v>
      </c>
      <c r="F71" s="92" t="str">
        <f t="shared" si="1"/>
        <v>-</v>
      </c>
    </row>
    <row r="72" spans="1:6" ht="28.5" customHeight="1">
      <c r="A72" s="55" t="s">
        <v>60</v>
      </c>
      <c r="B72" s="56" t="s">
        <v>56</v>
      </c>
      <c r="C72" s="35">
        <v>251</v>
      </c>
      <c r="D72" s="35">
        <f>C72</f>
        <v>251</v>
      </c>
      <c r="E72" s="91" t="str">
        <f t="shared" si="3"/>
        <v>-</v>
      </c>
      <c r="F72" s="92">
        <f t="shared" si="1"/>
        <v>1</v>
      </c>
    </row>
    <row r="73" spans="1:6" ht="28.5" customHeight="1">
      <c r="A73" s="42" t="s">
        <v>28</v>
      </c>
      <c r="B73" s="53" t="s">
        <v>29</v>
      </c>
      <c r="C73" s="35">
        <v>0</v>
      </c>
      <c r="D73" s="35">
        <f t="shared" si="4"/>
        <v>0</v>
      </c>
      <c r="E73" s="91" t="str">
        <f t="shared" si="3"/>
        <v>-</v>
      </c>
      <c r="F73" s="92" t="str">
        <f aca="true" t="shared" si="5" ref="F73:F81">IF(C73=0,"-",D73/C73)</f>
        <v>-</v>
      </c>
    </row>
    <row r="74" spans="1:6" ht="48" customHeight="1">
      <c r="A74" s="42" t="s">
        <v>30</v>
      </c>
      <c r="B74" s="53" t="s">
        <v>148</v>
      </c>
      <c r="C74" s="36">
        <v>1448</v>
      </c>
      <c r="D74" s="35">
        <f>C74</f>
        <v>1448</v>
      </c>
      <c r="E74" s="91" t="str">
        <f t="shared" si="3"/>
        <v>-</v>
      </c>
      <c r="F74" s="94">
        <f t="shared" si="5"/>
        <v>1</v>
      </c>
    </row>
    <row r="75" spans="1:6" ht="35.25" customHeight="1">
      <c r="A75" s="42" t="s">
        <v>31</v>
      </c>
      <c r="B75" s="53" t="s">
        <v>32</v>
      </c>
      <c r="C75" s="36">
        <v>80</v>
      </c>
      <c r="D75" s="35">
        <f>C75</f>
        <v>80</v>
      </c>
      <c r="E75" s="91" t="str">
        <f t="shared" si="3"/>
        <v>-</v>
      </c>
      <c r="F75" s="94">
        <f t="shared" si="5"/>
        <v>1</v>
      </c>
    </row>
    <row r="76" spans="1:6" ht="35.25" customHeight="1">
      <c r="A76" s="42" t="s">
        <v>33</v>
      </c>
      <c r="B76" s="53" t="s">
        <v>34</v>
      </c>
      <c r="C76" s="35">
        <v>129</v>
      </c>
      <c r="D76" s="35">
        <f>C76</f>
        <v>129</v>
      </c>
      <c r="E76" s="91" t="str">
        <f t="shared" si="3"/>
        <v>-</v>
      </c>
      <c r="F76" s="92">
        <f t="shared" si="5"/>
        <v>1</v>
      </c>
    </row>
    <row r="77" spans="1:6" s="3" customFormat="1" ht="30" customHeight="1">
      <c r="A77" s="44" t="s">
        <v>35</v>
      </c>
      <c r="B77" s="58" t="s">
        <v>202</v>
      </c>
      <c r="C77" s="38">
        <f>SUM(C78:C81)</f>
        <v>8015</v>
      </c>
      <c r="D77" s="38">
        <f>SUM(D78:D81)</f>
        <v>8015</v>
      </c>
      <c r="E77" s="13" t="str">
        <f t="shared" si="3"/>
        <v>-</v>
      </c>
      <c r="F77" s="95">
        <f t="shared" si="5"/>
        <v>1</v>
      </c>
    </row>
    <row r="78" spans="1:6" ht="42" customHeight="1">
      <c r="A78" s="42" t="s">
        <v>153</v>
      </c>
      <c r="B78" s="53" t="s">
        <v>203</v>
      </c>
      <c r="C78" s="35">
        <v>215</v>
      </c>
      <c r="D78" s="35">
        <f>C78</f>
        <v>215</v>
      </c>
      <c r="E78" s="96" t="str">
        <f>IF(C78=D78,"-",D78-C78)</f>
        <v>-</v>
      </c>
      <c r="F78" s="102">
        <f t="shared" si="5"/>
        <v>1</v>
      </c>
    </row>
    <row r="79" spans="1:6" ht="31.5" customHeight="1">
      <c r="A79" s="42" t="s">
        <v>36</v>
      </c>
      <c r="B79" s="53" t="s">
        <v>65</v>
      </c>
      <c r="C79" s="35">
        <v>7200</v>
      </c>
      <c r="D79" s="35">
        <f>C79</f>
        <v>7200</v>
      </c>
      <c r="E79" s="96" t="str">
        <f>IF(C79=D79,"-",D79-C79)</f>
        <v>-</v>
      </c>
      <c r="F79" s="102">
        <f t="shared" si="5"/>
        <v>1</v>
      </c>
    </row>
    <row r="80" spans="1:6" ht="31.5" customHeight="1">
      <c r="A80" s="42" t="s">
        <v>37</v>
      </c>
      <c r="B80" s="53" t="s">
        <v>204</v>
      </c>
      <c r="C80" s="35">
        <v>0</v>
      </c>
      <c r="D80" s="35">
        <f>C80</f>
        <v>0</v>
      </c>
      <c r="E80" s="96" t="str">
        <f>IF(C80=D80,"-",D80-C80)</f>
        <v>-</v>
      </c>
      <c r="F80" s="102" t="str">
        <f t="shared" si="5"/>
        <v>-</v>
      </c>
    </row>
    <row r="81" spans="1:6" ht="31.5" customHeight="1">
      <c r="A81" s="42" t="s">
        <v>156</v>
      </c>
      <c r="B81" s="53" t="s">
        <v>157</v>
      </c>
      <c r="C81" s="35">
        <v>600</v>
      </c>
      <c r="D81" s="35">
        <f>C81</f>
        <v>600</v>
      </c>
      <c r="E81" s="96" t="str">
        <f>IF(C81=D81,"-",D81-C81)</f>
        <v>-</v>
      </c>
      <c r="F81" s="102">
        <f t="shared" si="5"/>
        <v>1</v>
      </c>
    </row>
    <row r="95" ht="45" customHeight="1"/>
    <row r="96" ht="45" customHeight="1"/>
    <row r="99" ht="69.75" customHeight="1"/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1" r:id="rId1"/>
  <headerFooter alignWithMargins="0">
    <oddFooter>&amp;R&amp;20&amp;P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81"/>
  <sheetViews>
    <sheetView showGridLines="0" zoomScale="55" zoomScaleNormal="55" zoomScaleSheetLayoutView="55" zoomScalePageLayoutView="0" workbookViewId="0" topLeftCell="A1">
      <pane xSplit="2" ySplit="7" topLeftCell="C8" activePane="bottomRight" state="frozen"/>
      <selection pane="topLeft" activeCell="G1" sqref="G1:I16384"/>
      <selection pane="topRight" activeCell="G1" sqref="G1:I16384"/>
      <selection pane="bottomLeft" activeCell="G1" sqref="G1:I16384"/>
      <selection pane="bottomRight" activeCell="G1" sqref="G1:I16384"/>
    </sheetView>
  </sheetViews>
  <sheetFormatPr defaultColWidth="9.00390625" defaultRowHeight="12.75"/>
  <cols>
    <col min="1" max="1" width="9.125" style="2" customWidth="1"/>
    <col min="2" max="2" width="123.625" style="2" customWidth="1"/>
    <col min="3" max="6" width="20.75390625" style="2" customWidth="1"/>
    <col min="7" max="16384" width="9.125" style="2" customWidth="1"/>
  </cols>
  <sheetData>
    <row r="1" spans="1:6" s="61" customFormat="1" ht="33" customHeight="1">
      <c r="A1" s="166" t="str">
        <f>NFZ!A1</f>
        <v>ZMIANA PLANU FINANSOWEGO NARODOWEGO FUNDUSZU ZDROWIA NA 2009 ROK Z 27 MARCA 2009 R.</v>
      </c>
      <c r="B1" s="166"/>
      <c r="C1" s="166"/>
      <c r="D1" s="166"/>
      <c r="E1" s="166"/>
      <c r="F1" s="166"/>
    </row>
    <row r="2" spans="1:3" s="63" customFormat="1" ht="33" customHeight="1">
      <c r="A2" s="164" t="s">
        <v>112</v>
      </c>
      <c r="B2" s="164"/>
      <c r="C2" s="164"/>
    </row>
    <row r="3" spans="1:5" ht="33" customHeight="1">
      <c r="A3" s="1"/>
      <c r="B3" s="89"/>
      <c r="C3" s="30"/>
      <c r="E3" s="30" t="s">
        <v>117</v>
      </c>
    </row>
    <row r="4" spans="1:6" s="6" customFormat="1" ht="33" customHeight="1">
      <c r="A4" s="165" t="s">
        <v>64</v>
      </c>
      <c r="B4" s="165" t="s">
        <v>63</v>
      </c>
      <c r="C4" s="162" t="s">
        <v>235</v>
      </c>
      <c r="D4" s="161" t="s">
        <v>229</v>
      </c>
      <c r="E4" s="161" t="s">
        <v>234</v>
      </c>
      <c r="F4" s="161" t="s">
        <v>233</v>
      </c>
    </row>
    <row r="5" spans="1:6" s="6" customFormat="1" ht="33" customHeight="1">
      <c r="A5" s="165"/>
      <c r="B5" s="165"/>
      <c r="C5" s="163"/>
      <c r="D5" s="161"/>
      <c r="E5" s="161"/>
      <c r="F5" s="161"/>
    </row>
    <row r="6" spans="1:6" s="4" customFormat="1" ht="14.25">
      <c r="A6" s="31">
        <v>1</v>
      </c>
      <c r="B6" s="32">
        <v>2</v>
      </c>
      <c r="C6" s="32" t="s">
        <v>114</v>
      </c>
      <c r="D6" s="32" t="s">
        <v>230</v>
      </c>
      <c r="E6" s="32" t="s">
        <v>231</v>
      </c>
      <c r="F6" s="32" t="s">
        <v>232</v>
      </c>
    </row>
    <row r="7" spans="1:6" s="3" customFormat="1" ht="30" customHeight="1">
      <c r="A7" s="33" t="s">
        <v>0</v>
      </c>
      <c r="B7" s="51" t="s">
        <v>201</v>
      </c>
      <c r="C7" s="16">
        <f>C10+C13+C16+C20+C23+C26+C29+C32+C35+C38+C41+C44+C46+C49+C50+C51+C52+C53</f>
        <v>4565979</v>
      </c>
      <c r="D7" s="16">
        <f>D10+D13+D16+D20+D23+D26+D29+D32+D35+D38+D41+D44+D46+D49+D50+D51+D52+D53</f>
        <v>4639486</v>
      </c>
      <c r="E7" s="13">
        <f>IF(C7=D7,"-",D7-C7)</f>
        <v>73507</v>
      </c>
      <c r="F7" s="90">
        <f>IF(C7=0,"-",D7/C7)</f>
        <v>1.016</v>
      </c>
    </row>
    <row r="8" spans="1:6" s="3" customFormat="1" ht="48.75" customHeight="1">
      <c r="A8" s="39" t="s">
        <v>88</v>
      </c>
      <c r="B8" s="45" t="s">
        <v>89</v>
      </c>
      <c r="C8" s="35">
        <f>C11+C14+C17+C21+C24+C27+C30+C33+C36+C39+C42</f>
        <v>0</v>
      </c>
      <c r="D8" s="35">
        <f>D11+D14+D17+D21+D24+D27+D30+D33+D36+D39+D42</f>
        <v>0</v>
      </c>
      <c r="E8" s="91" t="str">
        <f>IF(C8=D8,"-",D8-C8)</f>
        <v>-</v>
      </c>
      <c r="F8" s="92" t="str">
        <f>IF(C8=0,"-",D8/C8)</f>
        <v>-</v>
      </c>
    </row>
    <row r="9" spans="1:6" s="3" customFormat="1" ht="30.75" customHeight="1">
      <c r="A9" s="39" t="s">
        <v>178</v>
      </c>
      <c r="B9" s="46" t="s">
        <v>195</v>
      </c>
      <c r="C9" s="52">
        <f>C12+C15+C18+C22+C25+C28+C31+C34+C37+C40+C43+C48+C45</f>
        <v>0</v>
      </c>
      <c r="D9" s="52">
        <f>D12+D15+D18+D22+D25+D28+D31+D34+D37+D40+D43+D48+D45</f>
        <v>0</v>
      </c>
      <c r="E9" s="91" t="str">
        <f aca="true" t="shared" si="0" ref="E9:E55">IF(C9=D9,"-",D9-C9)</f>
        <v>-</v>
      </c>
      <c r="F9" s="92" t="str">
        <f aca="true" t="shared" si="1" ref="F9:F72">IF(C9=0,"-",D9/C9)</f>
        <v>-</v>
      </c>
    </row>
    <row r="10" spans="1:6" ht="31.5" customHeight="1">
      <c r="A10" s="40" t="s">
        <v>1</v>
      </c>
      <c r="B10" s="47" t="s">
        <v>66</v>
      </c>
      <c r="C10" s="36">
        <v>556302</v>
      </c>
      <c r="D10" s="36">
        <f>C10+73507</f>
        <v>629809</v>
      </c>
      <c r="E10" s="91">
        <f t="shared" si="0"/>
        <v>73507</v>
      </c>
      <c r="F10" s="92">
        <f t="shared" si="1"/>
        <v>1.1321</v>
      </c>
    </row>
    <row r="11" spans="1:6" ht="31.5" customHeight="1">
      <c r="A11" s="39" t="s">
        <v>67</v>
      </c>
      <c r="B11" s="46" t="s">
        <v>87</v>
      </c>
      <c r="C11" s="35">
        <v>0</v>
      </c>
      <c r="D11" s="36">
        <f aca="true" t="shared" si="2" ref="D11:D54">C11</f>
        <v>0</v>
      </c>
      <c r="E11" s="91" t="str">
        <f t="shared" si="0"/>
        <v>-</v>
      </c>
      <c r="F11" s="92" t="str">
        <f t="shared" si="1"/>
        <v>-</v>
      </c>
    </row>
    <row r="12" spans="1:6" ht="31.5" customHeight="1">
      <c r="A12" s="39" t="s">
        <v>179</v>
      </c>
      <c r="B12" s="46" t="s">
        <v>196</v>
      </c>
      <c r="C12" s="35">
        <v>0</v>
      </c>
      <c r="D12" s="36">
        <f t="shared" si="2"/>
        <v>0</v>
      </c>
      <c r="E12" s="91" t="str">
        <f t="shared" si="0"/>
        <v>-</v>
      </c>
      <c r="F12" s="92" t="str">
        <f t="shared" si="1"/>
        <v>-</v>
      </c>
    </row>
    <row r="13" spans="1:6" ht="31.5" customHeight="1">
      <c r="A13" s="40" t="s">
        <v>2</v>
      </c>
      <c r="B13" s="47" t="s">
        <v>68</v>
      </c>
      <c r="C13" s="36">
        <v>348282</v>
      </c>
      <c r="D13" s="36">
        <f>C13</f>
        <v>348282</v>
      </c>
      <c r="E13" s="91" t="str">
        <f t="shared" si="0"/>
        <v>-</v>
      </c>
      <c r="F13" s="92">
        <f t="shared" si="1"/>
        <v>1</v>
      </c>
    </row>
    <row r="14" spans="1:6" ht="31.5" customHeight="1">
      <c r="A14" s="39" t="s">
        <v>69</v>
      </c>
      <c r="B14" s="46" t="s">
        <v>87</v>
      </c>
      <c r="C14" s="35">
        <v>0</v>
      </c>
      <c r="D14" s="36">
        <f t="shared" si="2"/>
        <v>0</v>
      </c>
      <c r="E14" s="91" t="str">
        <f t="shared" si="0"/>
        <v>-</v>
      </c>
      <c r="F14" s="92" t="str">
        <f t="shared" si="1"/>
        <v>-</v>
      </c>
    </row>
    <row r="15" spans="1:6" ht="31.5" customHeight="1">
      <c r="A15" s="39" t="s">
        <v>180</v>
      </c>
      <c r="B15" s="46" t="s">
        <v>196</v>
      </c>
      <c r="C15" s="35">
        <v>0</v>
      </c>
      <c r="D15" s="36">
        <f t="shared" si="2"/>
        <v>0</v>
      </c>
      <c r="E15" s="91" t="str">
        <f t="shared" si="0"/>
        <v>-</v>
      </c>
      <c r="F15" s="92" t="str">
        <f t="shared" si="1"/>
        <v>-</v>
      </c>
    </row>
    <row r="16" spans="1:6" ht="31.5" customHeight="1">
      <c r="A16" s="40" t="s">
        <v>3</v>
      </c>
      <c r="B16" s="47" t="s">
        <v>227</v>
      </c>
      <c r="C16" s="36">
        <v>2211577</v>
      </c>
      <c r="D16" s="36">
        <f t="shared" si="2"/>
        <v>2211577</v>
      </c>
      <c r="E16" s="91" t="str">
        <f t="shared" si="0"/>
        <v>-</v>
      </c>
      <c r="F16" s="92">
        <f t="shared" si="1"/>
        <v>1</v>
      </c>
    </row>
    <row r="17" spans="1:6" ht="31.5" customHeight="1">
      <c r="A17" s="39" t="s">
        <v>70</v>
      </c>
      <c r="B17" s="46" t="s">
        <v>87</v>
      </c>
      <c r="C17" s="35">
        <v>0</v>
      </c>
      <c r="D17" s="36">
        <f t="shared" si="2"/>
        <v>0</v>
      </c>
      <c r="E17" s="91" t="str">
        <f t="shared" si="0"/>
        <v>-</v>
      </c>
      <c r="F17" s="92" t="str">
        <f t="shared" si="1"/>
        <v>-</v>
      </c>
    </row>
    <row r="18" spans="1:6" ht="31.5" customHeight="1">
      <c r="A18" s="39" t="s">
        <v>90</v>
      </c>
      <c r="B18" s="46" t="s">
        <v>196</v>
      </c>
      <c r="C18" s="36">
        <v>0</v>
      </c>
      <c r="D18" s="36">
        <f t="shared" si="2"/>
        <v>0</v>
      </c>
      <c r="E18" s="91" t="str">
        <f t="shared" si="0"/>
        <v>-</v>
      </c>
      <c r="F18" s="92" t="str">
        <f t="shared" si="1"/>
        <v>-</v>
      </c>
    </row>
    <row r="19" spans="1:6" ht="31.5" customHeight="1">
      <c r="A19" s="39" t="s">
        <v>181</v>
      </c>
      <c r="B19" s="45" t="s">
        <v>91</v>
      </c>
      <c r="C19" s="36">
        <v>95000</v>
      </c>
      <c r="D19" s="36">
        <f t="shared" si="2"/>
        <v>95000</v>
      </c>
      <c r="E19" s="91" t="str">
        <f t="shared" si="0"/>
        <v>-</v>
      </c>
      <c r="F19" s="92">
        <f t="shared" si="1"/>
        <v>1</v>
      </c>
    </row>
    <row r="20" spans="1:6" ht="31.5" customHeight="1">
      <c r="A20" s="40" t="s">
        <v>4</v>
      </c>
      <c r="B20" s="47" t="s">
        <v>71</v>
      </c>
      <c r="C20" s="36">
        <v>174144</v>
      </c>
      <c r="D20" s="36">
        <f t="shared" si="2"/>
        <v>174144</v>
      </c>
      <c r="E20" s="91" t="str">
        <f t="shared" si="0"/>
        <v>-</v>
      </c>
      <c r="F20" s="92">
        <f t="shared" si="1"/>
        <v>1</v>
      </c>
    </row>
    <row r="21" spans="1:6" ht="31.5" customHeight="1">
      <c r="A21" s="39" t="s">
        <v>72</v>
      </c>
      <c r="B21" s="46" t="s">
        <v>87</v>
      </c>
      <c r="C21" s="35">
        <v>0</v>
      </c>
      <c r="D21" s="36">
        <f t="shared" si="2"/>
        <v>0</v>
      </c>
      <c r="E21" s="91" t="str">
        <f t="shared" si="0"/>
        <v>-</v>
      </c>
      <c r="F21" s="92" t="str">
        <f t="shared" si="1"/>
        <v>-</v>
      </c>
    </row>
    <row r="22" spans="1:6" ht="31.5" customHeight="1">
      <c r="A22" s="39" t="s">
        <v>182</v>
      </c>
      <c r="B22" s="46" t="s">
        <v>196</v>
      </c>
      <c r="C22" s="35">
        <v>0</v>
      </c>
      <c r="D22" s="36">
        <f t="shared" si="2"/>
        <v>0</v>
      </c>
      <c r="E22" s="91" t="str">
        <f t="shared" si="0"/>
        <v>-</v>
      </c>
      <c r="F22" s="92" t="str">
        <f t="shared" si="1"/>
        <v>-</v>
      </c>
    </row>
    <row r="23" spans="1:6" ht="31.5" customHeight="1">
      <c r="A23" s="40" t="s">
        <v>5</v>
      </c>
      <c r="B23" s="47" t="s">
        <v>73</v>
      </c>
      <c r="C23" s="36">
        <v>152497</v>
      </c>
      <c r="D23" s="36">
        <f t="shared" si="2"/>
        <v>152497</v>
      </c>
      <c r="E23" s="91" t="str">
        <f t="shared" si="0"/>
        <v>-</v>
      </c>
      <c r="F23" s="92">
        <f t="shared" si="1"/>
        <v>1</v>
      </c>
    </row>
    <row r="24" spans="1:6" ht="31.5" customHeight="1">
      <c r="A24" s="39" t="s">
        <v>74</v>
      </c>
      <c r="B24" s="46" t="s">
        <v>87</v>
      </c>
      <c r="C24" s="35">
        <v>0</v>
      </c>
      <c r="D24" s="36">
        <f t="shared" si="2"/>
        <v>0</v>
      </c>
      <c r="E24" s="91" t="str">
        <f t="shared" si="0"/>
        <v>-</v>
      </c>
      <c r="F24" s="92" t="str">
        <f t="shared" si="1"/>
        <v>-</v>
      </c>
    </row>
    <row r="25" spans="1:6" ht="31.5" customHeight="1">
      <c r="A25" s="39" t="s">
        <v>183</v>
      </c>
      <c r="B25" s="46" t="s">
        <v>196</v>
      </c>
      <c r="C25" s="35">
        <v>0</v>
      </c>
      <c r="D25" s="36">
        <f t="shared" si="2"/>
        <v>0</v>
      </c>
      <c r="E25" s="91" t="str">
        <f t="shared" si="0"/>
        <v>-</v>
      </c>
      <c r="F25" s="92" t="str">
        <f t="shared" si="1"/>
        <v>-</v>
      </c>
    </row>
    <row r="26" spans="1:6" ht="31.5" customHeight="1">
      <c r="A26" s="40" t="s">
        <v>6</v>
      </c>
      <c r="B26" s="47" t="s">
        <v>75</v>
      </c>
      <c r="C26" s="36">
        <v>94057</v>
      </c>
      <c r="D26" s="36">
        <f t="shared" si="2"/>
        <v>94057</v>
      </c>
      <c r="E26" s="91" t="str">
        <f t="shared" si="0"/>
        <v>-</v>
      </c>
      <c r="F26" s="92">
        <f t="shared" si="1"/>
        <v>1</v>
      </c>
    </row>
    <row r="27" spans="1:6" ht="31.5" customHeight="1">
      <c r="A27" s="39" t="s">
        <v>76</v>
      </c>
      <c r="B27" s="46" t="s">
        <v>87</v>
      </c>
      <c r="C27" s="35">
        <v>0</v>
      </c>
      <c r="D27" s="36">
        <f t="shared" si="2"/>
        <v>0</v>
      </c>
      <c r="E27" s="91" t="str">
        <f t="shared" si="0"/>
        <v>-</v>
      </c>
      <c r="F27" s="92" t="str">
        <f t="shared" si="1"/>
        <v>-</v>
      </c>
    </row>
    <row r="28" spans="1:6" ht="31.5" customHeight="1">
      <c r="A28" s="39" t="s">
        <v>184</v>
      </c>
      <c r="B28" s="46" t="s">
        <v>196</v>
      </c>
      <c r="C28" s="35">
        <v>0</v>
      </c>
      <c r="D28" s="36">
        <f t="shared" si="2"/>
        <v>0</v>
      </c>
      <c r="E28" s="91" t="str">
        <f t="shared" si="0"/>
        <v>-</v>
      </c>
      <c r="F28" s="92" t="str">
        <f t="shared" si="1"/>
        <v>-</v>
      </c>
    </row>
    <row r="29" spans="1:6" ht="31.5" customHeight="1">
      <c r="A29" s="40" t="s">
        <v>7</v>
      </c>
      <c r="B29" s="47" t="s">
        <v>77</v>
      </c>
      <c r="C29" s="36">
        <v>162122</v>
      </c>
      <c r="D29" s="36">
        <f t="shared" si="2"/>
        <v>162122</v>
      </c>
      <c r="E29" s="91" t="str">
        <f t="shared" si="0"/>
        <v>-</v>
      </c>
      <c r="F29" s="92">
        <f t="shared" si="1"/>
        <v>1</v>
      </c>
    </row>
    <row r="30" spans="1:6" ht="31.5" customHeight="1">
      <c r="A30" s="39" t="s">
        <v>78</v>
      </c>
      <c r="B30" s="46" t="s">
        <v>87</v>
      </c>
      <c r="C30" s="35">
        <v>0</v>
      </c>
      <c r="D30" s="36">
        <f t="shared" si="2"/>
        <v>0</v>
      </c>
      <c r="E30" s="91" t="str">
        <f t="shared" si="0"/>
        <v>-</v>
      </c>
      <c r="F30" s="92" t="str">
        <f t="shared" si="1"/>
        <v>-</v>
      </c>
    </row>
    <row r="31" spans="1:6" ht="31.5" customHeight="1">
      <c r="A31" s="39" t="s">
        <v>185</v>
      </c>
      <c r="B31" s="46" t="s">
        <v>196</v>
      </c>
      <c r="C31" s="35">
        <v>0</v>
      </c>
      <c r="D31" s="36">
        <f t="shared" si="2"/>
        <v>0</v>
      </c>
      <c r="E31" s="91" t="str">
        <f t="shared" si="0"/>
        <v>-</v>
      </c>
      <c r="F31" s="92" t="str">
        <f t="shared" si="1"/>
        <v>-</v>
      </c>
    </row>
    <row r="32" spans="1:6" ht="31.5" customHeight="1">
      <c r="A32" s="40" t="s">
        <v>8</v>
      </c>
      <c r="B32" s="47" t="s">
        <v>79</v>
      </c>
      <c r="C32" s="36">
        <v>63024</v>
      </c>
      <c r="D32" s="36">
        <f t="shared" si="2"/>
        <v>63024</v>
      </c>
      <c r="E32" s="91" t="str">
        <f t="shared" si="0"/>
        <v>-</v>
      </c>
      <c r="F32" s="92">
        <f t="shared" si="1"/>
        <v>1</v>
      </c>
    </row>
    <row r="33" spans="1:6" ht="31.5" customHeight="1">
      <c r="A33" s="39" t="s">
        <v>80</v>
      </c>
      <c r="B33" s="46" t="s">
        <v>87</v>
      </c>
      <c r="C33" s="35">
        <v>0</v>
      </c>
      <c r="D33" s="36">
        <f t="shared" si="2"/>
        <v>0</v>
      </c>
      <c r="E33" s="91" t="str">
        <f t="shared" si="0"/>
        <v>-</v>
      </c>
      <c r="F33" s="92" t="str">
        <f t="shared" si="1"/>
        <v>-</v>
      </c>
    </row>
    <row r="34" spans="1:6" ht="31.5" customHeight="1">
      <c r="A34" s="39" t="s">
        <v>186</v>
      </c>
      <c r="B34" s="46" t="s">
        <v>196</v>
      </c>
      <c r="C34" s="35">
        <v>0</v>
      </c>
      <c r="D34" s="36">
        <f t="shared" si="2"/>
        <v>0</v>
      </c>
      <c r="E34" s="91" t="str">
        <f t="shared" si="0"/>
        <v>-</v>
      </c>
      <c r="F34" s="92" t="str">
        <f t="shared" si="1"/>
        <v>-</v>
      </c>
    </row>
    <row r="35" spans="1:6" ht="31.5" customHeight="1">
      <c r="A35" s="40" t="s">
        <v>9</v>
      </c>
      <c r="B35" s="47" t="s">
        <v>81</v>
      </c>
      <c r="C35" s="36">
        <v>2600</v>
      </c>
      <c r="D35" s="36">
        <f t="shared" si="2"/>
        <v>2600</v>
      </c>
      <c r="E35" s="91" t="str">
        <f t="shared" si="0"/>
        <v>-</v>
      </c>
      <c r="F35" s="92">
        <f t="shared" si="1"/>
        <v>1</v>
      </c>
    </row>
    <row r="36" spans="1:6" ht="31.5" customHeight="1">
      <c r="A36" s="39" t="s">
        <v>82</v>
      </c>
      <c r="B36" s="46" t="s">
        <v>87</v>
      </c>
      <c r="C36" s="35">
        <v>0</v>
      </c>
      <c r="D36" s="36">
        <f t="shared" si="2"/>
        <v>0</v>
      </c>
      <c r="E36" s="91" t="str">
        <f t="shared" si="0"/>
        <v>-</v>
      </c>
      <c r="F36" s="92" t="str">
        <f t="shared" si="1"/>
        <v>-</v>
      </c>
    </row>
    <row r="37" spans="1:6" ht="31.5" customHeight="1">
      <c r="A37" s="39" t="s">
        <v>187</v>
      </c>
      <c r="B37" s="46" t="s">
        <v>196</v>
      </c>
      <c r="C37" s="35">
        <v>0</v>
      </c>
      <c r="D37" s="36">
        <f t="shared" si="2"/>
        <v>0</v>
      </c>
      <c r="E37" s="91" t="str">
        <f t="shared" si="0"/>
        <v>-</v>
      </c>
      <c r="F37" s="92" t="str">
        <f t="shared" si="1"/>
        <v>-</v>
      </c>
    </row>
    <row r="38" spans="1:6" ht="36.75" customHeight="1">
      <c r="A38" s="40" t="s">
        <v>10</v>
      </c>
      <c r="B38" s="47" t="s">
        <v>86</v>
      </c>
      <c r="C38" s="36">
        <v>10181</v>
      </c>
      <c r="D38" s="36">
        <f>C38</f>
        <v>10181</v>
      </c>
      <c r="E38" s="91" t="str">
        <f t="shared" si="0"/>
        <v>-</v>
      </c>
      <c r="F38" s="92">
        <f t="shared" si="1"/>
        <v>1</v>
      </c>
    </row>
    <row r="39" spans="1:6" ht="31.5" customHeight="1">
      <c r="A39" s="39" t="s">
        <v>83</v>
      </c>
      <c r="B39" s="46" t="s">
        <v>87</v>
      </c>
      <c r="C39" s="35">
        <v>0</v>
      </c>
      <c r="D39" s="36">
        <f t="shared" si="2"/>
        <v>0</v>
      </c>
      <c r="E39" s="91" t="str">
        <f t="shared" si="0"/>
        <v>-</v>
      </c>
      <c r="F39" s="92" t="str">
        <f t="shared" si="1"/>
        <v>-</v>
      </c>
    </row>
    <row r="40" spans="1:6" ht="31.5" customHeight="1">
      <c r="A40" s="39" t="s">
        <v>188</v>
      </c>
      <c r="B40" s="46" t="s">
        <v>196</v>
      </c>
      <c r="C40" s="35">
        <v>0</v>
      </c>
      <c r="D40" s="36">
        <f t="shared" si="2"/>
        <v>0</v>
      </c>
      <c r="E40" s="91" t="str">
        <f t="shared" si="0"/>
        <v>-</v>
      </c>
      <c r="F40" s="92" t="str">
        <f t="shared" si="1"/>
        <v>-</v>
      </c>
    </row>
    <row r="41" spans="1:6" ht="31.5" customHeight="1">
      <c r="A41" s="40" t="s">
        <v>11</v>
      </c>
      <c r="B41" s="47" t="s">
        <v>84</v>
      </c>
      <c r="C41" s="36">
        <v>113751</v>
      </c>
      <c r="D41" s="36">
        <f>C41</f>
        <v>113751</v>
      </c>
      <c r="E41" s="91" t="str">
        <f t="shared" si="0"/>
        <v>-</v>
      </c>
      <c r="F41" s="92">
        <f t="shared" si="1"/>
        <v>1</v>
      </c>
    </row>
    <row r="42" spans="1:6" ht="31.5" customHeight="1">
      <c r="A42" s="39" t="s">
        <v>85</v>
      </c>
      <c r="B42" s="46" t="s">
        <v>87</v>
      </c>
      <c r="C42" s="35">
        <v>0</v>
      </c>
      <c r="D42" s="36">
        <f t="shared" si="2"/>
        <v>0</v>
      </c>
      <c r="E42" s="91" t="str">
        <f t="shared" si="0"/>
        <v>-</v>
      </c>
      <c r="F42" s="92" t="str">
        <f t="shared" si="1"/>
        <v>-</v>
      </c>
    </row>
    <row r="43" spans="1:6" ht="31.5" customHeight="1">
      <c r="A43" s="39" t="s">
        <v>189</v>
      </c>
      <c r="B43" s="46" t="s">
        <v>196</v>
      </c>
      <c r="C43" s="35">
        <v>0</v>
      </c>
      <c r="D43" s="36">
        <f t="shared" si="2"/>
        <v>0</v>
      </c>
      <c r="E43" s="91" t="str">
        <f t="shared" si="0"/>
        <v>-</v>
      </c>
      <c r="F43" s="92" t="str">
        <f t="shared" si="1"/>
        <v>-</v>
      </c>
    </row>
    <row r="44" spans="1:6" ht="31.5" customHeight="1">
      <c r="A44" s="40" t="s">
        <v>12</v>
      </c>
      <c r="B44" s="47" t="s">
        <v>13</v>
      </c>
      <c r="C44" s="36">
        <v>52000</v>
      </c>
      <c r="D44" s="36">
        <f t="shared" si="2"/>
        <v>52000</v>
      </c>
      <c r="E44" s="91" t="str">
        <f t="shared" si="0"/>
        <v>-</v>
      </c>
      <c r="F44" s="92">
        <f t="shared" si="1"/>
        <v>1</v>
      </c>
    </row>
    <row r="45" spans="1:6" ht="31.5" customHeight="1">
      <c r="A45" s="39" t="s">
        <v>190</v>
      </c>
      <c r="B45" s="45" t="s">
        <v>196</v>
      </c>
      <c r="C45" s="36">
        <v>0</v>
      </c>
      <c r="D45" s="36">
        <f t="shared" si="2"/>
        <v>0</v>
      </c>
      <c r="E45" s="91" t="str">
        <f t="shared" si="0"/>
        <v>-</v>
      </c>
      <c r="F45" s="92" t="str">
        <f t="shared" si="1"/>
        <v>-</v>
      </c>
    </row>
    <row r="46" spans="1:6" ht="31.5" customHeight="1">
      <c r="A46" s="40" t="s">
        <v>14</v>
      </c>
      <c r="B46" s="47" t="s">
        <v>15</v>
      </c>
      <c r="C46" s="36">
        <v>624505</v>
      </c>
      <c r="D46" s="36">
        <f t="shared" si="2"/>
        <v>624505</v>
      </c>
      <c r="E46" s="91" t="str">
        <f t="shared" si="0"/>
        <v>-</v>
      </c>
      <c r="F46" s="92">
        <f t="shared" si="1"/>
        <v>1</v>
      </c>
    </row>
    <row r="47" spans="1:6" ht="31.5" customHeight="1">
      <c r="A47" s="39" t="s">
        <v>92</v>
      </c>
      <c r="B47" s="45" t="s">
        <v>93</v>
      </c>
      <c r="C47" s="36">
        <v>1500</v>
      </c>
      <c r="D47" s="36">
        <f t="shared" si="2"/>
        <v>1500</v>
      </c>
      <c r="E47" s="91" t="str">
        <f t="shared" si="0"/>
        <v>-</v>
      </c>
      <c r="F47" s="92">
        <f t="shared" si="1"/>
        <v>1</v>
      </c>
    </row>
    <row r="48" spans="1:6" ht="31.5" customHeight="1">
      <c r="A48" s="39" t="s">
        <v>191</v>
      </c>
      <c r="B48" s="45" t="s">
        <v>196</v>
      </c>
      <c r="C48" s="36">
        <v>0</v>
      </c>
      <c r="D48" s="36">
        <f t="shared" si="2"/>
        <v>0</v>
      </c>
      <c r="E48" s="91" t="str">
        <f t="shared" si="0"/>
        <v>-</v>
      </c>
      <c r="F48" s="92" t="str">
        <f t="shared" si="1"/>
        <v>-</v>
      </c>
    </row>
    <row r="49" spans="1:6" ht="33" customHeight="1">
      <c r="A49" s="41" t="s">
        <v>16</v>
      </c>
      <c r="B49" s="48" t="s">
        <v>197</v>
      </c>
      <c r="C49" s="36">
        <v>0</v>
      </c>
      <c r="D49" s="36">
        <f t="shared" si="2"/>
        <v>0</v>
      </c>
      <c r="E49" s="91" t="str">
        <f>IF(C49=D49,"-",D49-C49)</f>
        <v>-</v>
      </c>
      <c r="F49" s="92" t="str">
        <f>IF(C49=0,"-",D49/C49)</f>
        <v>-</v>
      </c>
    </row>
    <row r="50" spans="1:6" ht="33" customHeight="1">
      <c r="A50" s="42" t="s">
        <v>17</v>
      </c>
      <c r="B50" s="49" t="s">
        <v>61</v>
      </c>
      <c r="C50" s="36">
        <v>0</v>
      </c>
      <c r="D50" s="36">
        <f t="shared" si="2"/>
        <v>0</v>
      </c>
      <c r="E50" s="91" t="str">
        <f>IF(C50=D50,"-",D50-C50)</f>
        <v>-</v>
      </c>
      <c r="F50" s="92" t="str">
        <f>IF(C50=0,"-",D50/C50)</f>
        <v>-</v>
      </c>
    </row>
    <row r="51" spans="1:6" ht="33" customHeight="1">
      <c r="A51" s="42" t="s">
        <v>192</v>
      </c>
      <c r="B51" s="49" t="s">
        <v>198</v>
      </c>
      <c r="C51" s="36">
        <v>0</v>
      </c>
      <c r="D51" s="36">
        <f t="shared" si="2"/>
        <v>0</v>
      </c>
      <c r="E51" s="91" t="str">
        <f>IF(C51=D51,"-",D51-C51)</f>
        <v>-</v>
      </c>
      <c r="F51" s="92" t="str">
        <f>IF(C51=0,"-",D51/C51)</f>
        <v>-</v>
      </c>
    </row>
    <row r="52" spans="1:6" ht="33" customHeight="1">
      <c r="A52" s="42" t="s">
        <v>193</v>
      </c>
      <c r="B52" s="49" t="s">
        <v>199</v>
      </c>
      <c r="C52" s="36">
        <v>937</v>
      </c>
      <c r="D52" s="36">
        <f>C52</f>
        <v>937</v>
      </c>
      <c r="E52" s="91" t="str">
        <f>IF(C52=D52,"-",D52-C52)</f>
        <v>-</v>
      </c>
      <c r="F52" s="92">
        <f>IF(C52=0,"-",D52/C52)</f>
        <v>1</v>
      </c>
    </row>
    <row r="53" spans="1:6" ht="33" customHeight="1">
      <c r="A53" s="42" t="s">
        <v>194</v>
      </c>
      <c r="B53" s="49" t="s">
        <v>200</v>
      </c>
      <c r="C53" s="36">
        <v>0</v>
      </c>
      <c r="D53" s="36">
        <f t="shared" si="2"/>
        <v>0</v>
      </c>
      <c r="E53" s="91" t="str">
        <f>IF(C53=D53,"-",D53-C53)</f>
        <v>-</v>
      </c>
      <c r="F53" s="92" t="str">
        <f>IF(C53=0,"-",D53/C53)</f>
        <v>-</v>
      </c>
    </row>
    <row r="54" spans="1:6" s="5" customFormat="1" ht="31.5" customHeight="1">
      <c r="A54" s="43" t="s">
        <v>95</v>
      </c>
      <c r="B54" s="50" t="s">
        <v>96</v>
      </c>
      <c r="C54" s="35">
        <v>0</v>
      </c>
      <c r="D54" s="36">
        <f t="shared" si="2"/>
        <v>0</v>
      </c>
      <c r="E54" s="91" t="str">
        <f t="shared" si="0"/>
        <v>-</v>
      </c>
      <c r="F54" s="92" t="str">
        <f t="shared" si="1"/>
        <v>-</v>
      </c>
    </row>
    <row r="55" spans="1:6" s="5" customFormat="1" ht="31.5" customHeight="1">
      <c r="A55" s="43" t="s">
        <v>94</v>
      </c>
      <c r="B55" s="50" t="s">
        <v>97</v>
      </c>
      <c r="C55" s="35">
        <v>138440</v>
      </c>
      <c r="D55" s="36">
        <f>C55</f>
        <v>138440</v>
      </c>
      <c r="E55" s="91" t="str">
        <f t="shared" si="0"/>
        <v>-</v>
      </c>
      <c r="F55" s="92">
        <f t="shared" si="1"/>
        <v>1</v>
      </c>
    </row>
    <row r="56" spans="1:6" s="3" customFormat="1" ht="30" customHeight="1">
      <c r="A56" s="37" t="s">
        <v>18</v>
      </c>
      <c r="B56" s="59" t="s">
        <v>19</v>
      </c>
      <c r="C56" s="34">
        <f>C57+C58+C59+C67+C68+C74+C75+C76</f>
        <v>41996</v>
      </c>
      <c r="D56" s="34">
        <f>D57+D58+D59+D67+D68+D74+D75+D76+D73</f>
        <v>41996</v>
      </c>
      <c r="E56" s="13" t="str">
        <f>IF(C56=D56,"-",D56-C56)</f>
        <v>-</v>
      </c>
      <c r="F56" s="93">
        <f t="shared" si="1"/>
        <v>1</v>
      </c>
    </row>
    <row r="57" spans="1:6" ht="28.5" customHeight="1">
      <c r="A57" s="42" t="s">
        <v>20</v>
      </c>
      <c r="B57" s="53" t="s">
        <v>21</v>
      </c>
      <c r="C57" s="35">
        <v>2046</v>
      </c>
      <c r="D57" s="35">
        <f>C57</f>
        <v>2046</v>
      </c>
      <c r="E57" s="91" t="str">
        <f aca="true" t="shared" si="3" ref="E57:E77">IF(C57=D57,"-",D57-C57)</f>
        <v>-</v>
      </c>
      <c r="F57" s="92">
        <f t="shared" si="1"/>
        <v>1</v>
      </c>
    </row>
    <row r="58" spans="1:6" ht="28.5" customHeight="1">
      <c r="A58" s="42" t="s">
        <v>22</v>
      </c>
      <c r="B58" s="53" t="s">
        <v>23</v>
      </c>
      <c r="C58" s="35">
        <v>6491</v>
      </c>
      <c r="D58" s="35">
        <f>C58</f>
        <v>6491</v>
      </c>
      <c r="E58" s="91" t="str">
        <f t="shared" si="3"/>
        <v>-</v>
      </c>
      <c r="F58" s="92">
        <f t="shared" si="1"/>
        <v>1</v>
      </c>
    </row>
    <row r="59" spans="1:6" ht="28.5" customHeight="1">
      <c r="A59" s="42" t="s">
        <v>24</v>
      </c>
      <c r="B59" s="54" t="s">
        <v>38</v>
      </c>
      <c r="C59" s="35">
        <f>C60+C62+C63+C64+C65+C66</f>
        <v>322</v>
      </c>
      <c r="D59" s="35">
        <f>D60+D62+D63+D64+D65+D66</f>
        <v>322</v>
      </c>
      <c r="E59" s="91" t="str">
        <f t="shared" si="3"/>
        <v>-</v>
      </c>
      <c r="F59" s="92">
        <f t="shared" si="1"/>
        <v>1</v>
      </c>
    </row>
    <row r="60" spans="1:6" ht="28.5" customHeight="1">
      <c r="A60" s="55" t="s">
        <v>46</v>
      </c>
      <c r="B60" s="56" t="s">
        <v>39</v>
      </c>
      <c r="C60" s="35">
        <v>40</v>
      </c>
      <c r="D60" s="35">
        <f>C60</f>
        <v>40</v>
      </c>
      <c r="E60" s="91" t="str">
        <f t="shared" si="3"/>
        <v>-</v>
      </c>
      <c r="F60" s="92">
        <f t="shared" si="1"/>
        <v>1</v>
      </c>
    </row>
    <row r="61" spans="1:6" ht="28.5" customHeight="1">
      <c r="A61" s="55" t="s">
        <v>47</v>
      </c>
      <c r="B61" s="57" t="s">
        <v>40</v>
      </c>
      <c r="C61" s="35">
        <v>40</v>
      </c>
      <c r="D61" s="35">
        <f aca="true" t="shared" si="4" ref="D61:D73">C61</f>
        <v>40</v>
      </c>
      <c r="E61" s="91" t="str">
        <f t="shared" si="3"/>
        <v>-</v>
      </c>
      <c r="F61" s="92">
        <f t="shared" si="1"/>
        <v>1</v>
      </c>
    </row>
    <row r="62" spans="1:6" ht="28.5" customHeight="1">
      <c r="A62" s="55" t="s">
        <v>48</v>
      </c>
      <c r="B62" s="56" t="s">
        <v>41</v>
      </c>
      <c r="C62" s="35">
        <v>0</v>
      </c>
      <c r="D62" s="35">
        <f t="shared" si="4"/>
        <v>0</v>
      </c>
      <c r="E62" s="91" t="str">
        <f t="shared" si="3"/>
        <v>-</v>
      </c>
      <c r="F62" s="92" t="str">
        <f t="shared" si="1"/>
        <v>-</v>
      </c>
    </row>
    <row r="63" spans="1:6" ht="28.5" customHeight="1">
      <c r="A63" s="55" t="s">
        <v>49</v>
      </c>
      <c r="B63" s="56" t="s">
        <v>42</v>
      </c>
      <c r="C63" s="35">
        <v>0</v>
      </c>
      <c r="D63" s="35">
        <f t="shared" si="4"/>
        <v>0</v>
      </c>
      <c r="E63" s="91" t="str">
        <f t="shared" si="3"/>
        <v>-</v>
      </c>
      <c r="F63" s="92" t="str">
        <f t="shared" si="1"/>
        <v>-</v>
      </c>
    </row>
    <row r="64" spans="1:6" ht="28.5" customHeight="1">
      <c r="A64" s="55" t="s">
        <v>50</v>
      </c>
      <c r="B64" s="56" t="s">
        <v>43</v>
      </c>
      <c r="C64" s="35">
        <v>0</v>
      </c>
      <c r="D64" s="35">
        <f t="shared" si="4"/>
        <v>0</v>
      </c>
      <c r="E64" s="91" t="str">
        <f t="shared" si="3"/>
        <v>-</v>
      </c>
      <c r="F64" s="92" t="str">
        <f t="shared" si="1"/>
        <v>-</v>
      </c>
    </row>
    <row r="65" spans="1:6" ht="28.5" customHeight="1">
      <c r="A65" s="55" t="s">
        <v>51</v>
      </c>
      <c r="B65" s="56" t="s">
        <v>44</v>
      </c>
      <c r="C65" s="35">
        <v>220</v>
      </c>
      <c r="D65" s="35">
        <f t="shared" si="4"/>
        <v>220</v>
      </c>
      <c r="E65" s="91" t="str">
        <f t="shared" si="3"/>
        <v>-</v>
      </c>
      <c r="F65" s="92">
        <f t="shared" si="1"/>
        <v>1</v>
      </c>
    </row>
    <row r="66" spans="1:6" ht="28.5" customHeight="1">
      <c r="A66" s="55" t="s">
        <v>52</v>
      </c>
      <c r="B66" s="56" t="s">
        <v>45</v>
      </c>
      <c r="C66" s="35">
        <v>62</v>
      </c>
      <c r="D66" s="35">
        <f t="shared" si="4"/>
        <v>62</v>
      </c>
      <c r="E66" s="91" t="str">
        <f t="shared" si="3"/>
        <v>-</v>
      </c>
      <c r="F66" s="92">
        <f t="shared" si="1"/>
        <v>1</v>
      </c>
    </row>
    <row r="67" spans="1:6" ht="28.5" customHeight="1">
      <c r="A67" s="42" t="s">
        <v>25</v>
      </c>
      <c r="B67" s="53" t="s">
        <v>26</v>
      </c>
      <c r="C67" s="35">
        <v>21244</v>
      </c>
      <c r="D67" s="35">
        <f t="shared" si="4"/>
        <v>21244</v>
      </c>
      <c r="E67" s="91" t="str">
        <f t="shared" si="3"/>
        <v>-</v>
      </c>
      <c r="F67" s="92">
        <f t="shared" si="1"/>
        <v>1</v>
      </c>
    </row>
    <row r="68" spans="1:6" ht="28.5" customHeight="1">
      <c r="A68" s="42" t="s">
        <v>27</v>
      </c>
      <c r="B68" s="54" t="s">
        <v>62</v>
      </c>
      <c r="C68" s="35">
        <f>SUM(C69:C72)</f>
        <v>4282</v>
      </c>
      <c r="D68" s="35">
        <f>SUM(D69:D72)</f>
        <v>4282</v>
      </c>
      <c r="E68" s="91" t="str">
        <f t="shared" si="3"/>
        <v>-</v>
      </c>
      <c r="F68" s="92">
        <f t="shared" si="1"/>
        <v>1</v>
      </c>
    </row>
    <row r="69" spans="1:6" ht="28.5" customHeight="1">
      <c r="A69" s="55" t="s">
        <v>57</v>
      </c>
      <c r="B69" s="56" t="s">
        <v>53</v>
      </c>
      <c r="C69" s="35">
        <v>3227</v>
      </c>
      <c r="D69" s="35">
        <f>C69</f>
        <v>3227</v>
      </c>
      <c r="E69" s="91" t="str">
        <f t="shared" si="3"/>
        <v>-</v>
      </c>
      <c r="F69" s="92">
        <f t="shared" si="1"/>
        <v>1</v>
      </c>
    </row>
    <row r="70" spans="1:6" ht="28.5" customHeight="1">
      <c r="A70" s="55" t="s">
        <v>58</v>
      </c>
      <c r="B70" s="56" t="s">
        <v>54</v>
      </c>
      <c r="C70" s="35">
        <v>521</v>
      </c>
      <c r="D70" s="35">
        <f>C70</f>
        <v>521</v>
      </c>
      <c r="E70" s="91" t="str">
        <f t="shared" si="3"/>
        <v>-</v>
      </c>
      <c r="F70" s="92">
        <f t="shared" si="1"/>
        <v>1</v>
      </c>
    </row>
    <row r="71" spans="1:6" ht="28.5" customHeight="1">
      <c r="A71" s="55" t="s">
        <v>59</v>
      </c>
      <c r="B71" s="56" t="s">
        <v>55</v>
      </c>
      <c r="C71" s="35"/>
      <c r="D71" s="35">
        <f t="shared" si="4"/>
        <v>0</v>
      </c>
      <c r="E71" s="91" t="str">
        <f t="shared" si="3"/>
        <v>-</v>
      </c>
      <c r="F71" s="92" t="str">
        <f t="shared" si="1"/>
        <v>-</v>
      </c>
    </row>
    <row r="72" spans="1:6" ht="28.5" customHeight="1">
      <c r="A72" s="55" t="s">
        <v>60</v>
      </c>
      <c r="B72" s="56" t="s">
        <v>56</v>
      </c>
      <c r="C72" s="35">
        <v>534</v>
      </c>
      <c r="D72" s="35">
        <f>C72</f>
        <v>534</v>
      </c>
      <c r="E72" s="91" t="str">
        <f t="shared" si="3"/>
        <v>-</v>
      </c>
      <c r="F72" s="92">
        <f t="shared" si="1"/>
        <v>1</v>
      </c>
    </row>
    <row r="73" spans="1:6" ht="28.5" customHeight="1">
      <c r="A73" s="42" t="s">
        <v>28</v>
      </c>
      <c r="B73" s="53" t="s">
        <v>29</v>
      </c>
      <c r="C73" s="35">
        <v>0</v>
      </c>
      <c r="D73" s="35">
        <f t="shared" si="4"/>
        <v>0</v>
      </c>
      <c r="E73" s="91" t="str">
        <f t="shared" si="3"/>
        <v>-</v>
      </c>
      <c r="F73" s="92" t="str">
        <f aca="true" t="shared" si="5" ref="F73:F81">IF(C73=0,"-",D73/C73)</f>
        <v>-</v>
      </c>
    </row>
    <row r="74" spans="1:6" ht="48" customHeight="1">
      <c r="A74" s="42" t="s">
        <v>30</v>
      </c>
      <c r="B74" s="53" t="s">
        <v>148</v>
      </c>
      <c r="C74" s="36">
        <v>6744</v>
      </c>
      <c r="D74" s="35">
        <f>C74</f>
        <v>6744</v>
      </c>
      <c r="E74" s="91" t="str">
        <f t="shared" si="3"/>
        <v>-</v>
      </c>
      <c r="F74" s="94">
        <f t="shared" si="5"/>
        <v>1</v>
      </c>
    </row>
    <row r="75" spans="1:6" ht="35.25" customHeight="1">
      <c r="A75" s="42" t="s">
        <v>31</v>
      </c>
      <c r="B75" s="53" t="s">
        <v>32</v>
      </c>
      <c r="C75" s="36">
        <v>402</v>
      </c>
      <c r="D75" s="35">
        <f>C75</f>
        <v>402</v>
      </c>
      <c r="E75" s="91" t="str">
        <f t="shared" si="3"/>
        <v>-</v>
      </c>
      <c r="F75" s="94">
        <f t="shared" si="5"/>
        <v>1</v>
      </c>
    </row>
    <row r="76" spans="1:6" ht="35.25" customHeight="1">
      <c r="A76" s="42" t="s">
        <v>33</v>
      </c>
      <c r="B76" s="53" t="s">
        <v>34</v>
      </c>
      <c r="C76" s="35">
        <v>465</v>
      </c>
      <c r="D76" s="35">
        <f>C76</f>
        <v>465</v>
      </c>
      <c r="E76" s="91" t="str">
        <f t="shared" si="3"/>
        <v>-</v>
      </c>
      <c r="F76" s="92">
        <f t="shared" si="5"/>
        <v>1</v>
      </c>
    </row>
    <row r="77" spans="1:6" s="3" customFormat="1" ht="30" customHeight="1">
      <c r="A77" s="44" t="s">
        <v>35</v>
      </c>
      <c r="B77" s="58" t="s">
        <v>202</v>
      </c>
      <c r="C77" s="38">
        <f>SUM(C78:C81)</f>
        <v>23387</v>
      </c>
      <c r="D77" s="38">
        <f>SUM(D78:D81)</f>
        <v>23387</v>
      </c>
      <c r="E77" s="13" t="str">
        <f t="shared" si="3"/>
        <v>-</v>
      </c>
      <c r="F77" s="95">
        <f t="shared" si="5"/>
        <v>1</v>
      </c>
    </row>
    <row r="78" spans="1:6" ht="42" customHeight="1">
      <c r="A78" s="42" t="s">
        <v>153</v>
      </c>
      <c r="B78" s="53" t="s">
        <v>203</v>
      </c>
      <c r="C78" s="35">
        <v>1235</v>
      </c>
      <c r="D78" s="35">
        <f>C78</f>
        <v>1235</v>
      </c>
      <c r="E78" s="96" t="str">
        <f>IF(C78=D78,"-",D78-C78)</f>
        <v>-</v>
      </c>
      <c r="F78" s="102">
        <f t="shared" si="5"/>
        <v>1</v>
      </c>
    </row>
    <row r="79" spans="1:6" ht="31.5" customHeight="1">
      <c r="A79" s="42" t="s">
        <v>36</v>
      </c>
      <c r="B79" s="53" t="s">
        <v>65</v>
      </c>
      <c r="C79" s="35">
        <v>18707</v>
      </c>
      <c r="D79" s="35">
        <f>C79</f>
        <v>18707</v>
      </c>
      <c r="E79" s="96" t="str">
        <f>IF(C79=D79,"-",D79-C79)</f>
        <v>-</v>
      </c>
      <c r="F79" s="102">
        <f t="shared" si="5"/>
        <v>1</v>
      </c>
    </row>
    <row r="80" spans="1:6" ht="31.5" customHeight="1">
      <c r="A80" s="42" t="s">
        <v>37</v>
      </c>
      <c r="B80" s="53" t="s">
        <v>204</v>
      </c>
      <c r="C80" s="35">
        <v>0</v>
      </c>
      <c r="D80" s="35">
        <f>C80</f>
        <v>0</v>
      </c>
      <c r="E80" s="96" t="str">
        <f>IF(C80=D80,"-",D80-C80)</f>
        <v>-</v>
      </c>
      <c r="F80" s="102" t="str">
        <f t="shared" si="5"/>
        <v>-</v>
      </c>
    </row>
    <row r="81" spans="1:6" ht="31.5" customHeight="1">
      <c r="A81" s="42" t="s">
        <v>156</v>
      </c>
      <c r="B81" s="53" t="s">
        <v>157</v>
      </c>
      <c r="C81" s="35">
        <v>3445</v>
      </c>
      <c r="D81" s="35">
        <f>C81</f>
        <v>3445</v>
      </c>
      <c r="E81" s="96" t="str">
        <f>IF(C81=D81,"-",D81-C81)</f>
        <v>-</v>
      </c>
      <c r="F81" s="102">
        <f t="shared" si="5"/>
        <v>1</v>
      </c>
    </row>
    <row r="95" ht="45" customHeight="1"/>
    <row r="96" ht="45" customHeight="1"/>
    <row r="99" ht="69.75" customHeight="1"/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1" r:id="rId1"/>
  <headerFooter alignWithMargins="0">
    <oddFooter>&amp;R&amp;20&amp;P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81"/>
  <sheetViews>
    <sheetView showGridLines="0" zoomScale="55" zoomScaleNormal="55" zoomScaleSheetLayoutView="55" zoomScalePageLayoutView="0" workbookViewId="0" topLeftCell="A1">
      <pane xSplit="2" ySplit="7" topLeftCell="C56" activePane="bottomRight" state="frozen"/>
      <selection pane="topLeft" activeCell="G1" sqref="G1:I16384"/>
      <selection pane="topRight" activeCell="G1" sqref="G1:I16384"/>
      <selection pane="bottomLeft" activeCell="G1" sqref="G1:I16384"/>
      <selection pane="bottomRight" activeCell="C57" sqref="C57:C76"/>
    </sheetView>
  </sheetViews>
  <sheetFormatPr defaultColWidth="9.00390625" defaultRowHeight="12.75"/>
  <cols>
    <col min="1" max="1" width="9.125" style="2" customWidth="1"/>
    <col min="2" max="2" width="123.625" style="2" customWidth="1"/>
    <col min="3" max="6" width="20.75390625" style="2" customWidth="1"/>
    <col min="7" max="16384" width="9.125" style="2" customWidth="1"/>
  </cols>
  <sheetData>
    <row r="1" spans="1:6" s="61" customFormat="1" ht="33" customHeight="1">
      <c r="A1" s="166" t="str">
        <f>NFZ!A1</f>
        <v>ZMIANA PLANU FINANSOWEGO NARODOWEGO FUNDUSZU ZDROWIA NA 2009 ROK Z 27 MARCA 2009 R.</v>
      </c>
      <c r="B1" s="166"/>
      <c r="C1" s="166"/>
      <c r="D1" s="166"/>
      <c r="E1" s="166"/>
      <c r="F1" s="166"/>
    </row>
    <row r="2" spans="1:3" s="63" customFormat="1" ht="33" customHeight="1">
      <c r="A2" s="164" t="s">
        <v>113</v>
      </c>
      <c r="B2" s="164"/>
      <c r="C2" s="164"/>
    </row>
    <row r="3" spans="1:5" ht="33" customHeight="1">
      <c r="A3" s="1"/>
      <c r="B3" s="89"/>
      <c r="C3" s="30"/>
      <c r="E3" s="30" t="s">
        <v>117</v>
      </c>
    </row>
    <row r="4" spans="1:6" s="6" customFormat="1" ht="33" customHeight="1">
      <c r="A4" s="165" t="s">
        <v>64</v>
      </c>
      <c r="B4" s="165" t="s">
        <v>63</v>
      </c>
      <c r="C4" s="162" t="s">
        <v>235</v>
      </c>
      <c r="D4" s="161" t="s">
        <v>229</v>
      </c>
      <c r="E4" s="161" t="s">
        <v>234</v>
      </c>
      <c r="F4" s="161" t="s">
        <v>233</v>
      </c>
    </row>
    <row r="5" spans="1:6" s="6" customFormat="1" ht="33" customHeight="1">
      <c r="A5" s="165"/>
      <c r="B5" s="165"/>
      <c r="C5" s="163"/>
      <c r="D5" s="161"/>
      <c r="E5" s="161"/>
      <c r="F5" s="161"/>
    </row>
    <row r="6" spans="1:6" s="4" customFormat="1" ht="14.25">
      <c r="A6" s="31">
        <v>1</v>
      </c>
      <c r="B6" s="32">
        <v>2</v>
      </c>
      <c r="C6" s="32" t="s">
        <v>114</v>
      </c>
      <c r="D6" s="32" t="s">
        <v>230</v>
      </c>
      <c r="E6" s="32" t="s">
        <v>231</v>
      </c>
      <c r="F6" s="32" t="s">
        <v>232</v>
      </c>
    </row>
    <row r="7" spans="1:6" s="3" customFormat="1" ht="30" customHeight="1">
      <c r="A7" s="33" t="s">
        <v>0</v>
      </c>
      <c r="B7" s="51" t="s">
        <v>201</v>
      </c>
      <c r="C7" s="16">
        <f>C10+C13+C16+C20+C23+C26+C29+C32+C35+C38+C41+C44+C46+C49+C50+C51+C52+C53</f>
        <v>2341865</v>
      </c>
      <c r="D7" s="16">
        <f>D10+D13+D16+D20+D23+D26+D29+D32+D35+D38+D41+D44+D46+D49+D50+D51+D52+D53</f>
        <v>2379567</v>
      </c>
      <c r="E7" s="13">
        <f>IF(C7=D7,"-",D7-C7)</f>
        <v>37702</v>
      </c>
      <c r="F7" s="90">
        <f>IF(C7=0,"-",D7/C7)</f>
        <v>1.016</v>
      </c>
    </row>
    <row r="8" spans="1:6" s="3" customFormat="1" ht="48.75" customHeight="1">
      <c r="A8" s="39" t="s">
        <v>88</v>
      </c>
      <c r="B8" s="45" t="s">
        <v>89</v>
      </c>
      <c r="C8" s="35">
        <f>C11+C14+C17+C21+C24+C27+C30+C33+C36+C39+C42</f>
        <v>0</v>
      </c>
      <c r="D8" s="35">
        <f>D11+D14+D17+D21+D24+D27+D30+D33+D36+D39+D42</f>
        <v>0</v>
      </c>
      <c r="E8" s="91" t="str">
        <f>IF(C8=D8,"-",D8-C8)</f>
        <v>-</v>
      </c>
      <c r="F8" s="92" t="str">
        <f>IF(C8=0,"-",D8/C8)</f>
        <v>-</v>
      </c>
    </row>
    <row r="9" spans="1:6" s="3" customFormat="1" ht="30.75" customHeight="1">
      <c r="A9" s="39" t="s">
        <v>178</v>
      </c>
      <c r="B9" s="46" t="s">
        <v>195</v>
      </c>
      <c r="C9" s="52">
        <f>C12+C15+C18+C22+C25+C28+C31+C34+C37+C40+C43+C48+C45</f>
        <v>0</v>
      </c>
      <c r="D9" s="52">
        <f>D12+D15+D18+D22+D25+D28+D31+D34+D37+D40+D43+D48+D45</f>
        <v>0</v>
      </c>
      <c r="E9" s="91" t="str">
        <f aca="true" t="shared" si="0" ref="E9:E55">IF(C9=D9,"-",D9-C9)</f>
        <v>-</v>
      </c>
      <c r="F9" s="92" t="str">
        <f aca="true" t="shared" si="1" ref="F9:F72">IF(C9=0,"-",D9/C9)</f>
        <v>-</v>
      </c>
    </row>
    <row r="10" spans="1:6" ht="31.5" customHeight="1">
      <c r="A10" s="40" t="s">
        <v>1</v>
      </c>
      <c r="B10" s="47" t="s">
        <v>66</v>
      </c>
      <c r="C10" s="36">
        <v>272994</v>
      </c>
      <c r="D10" s="36">
        <f>C10+37702</f>
        <v>310696</v>
      </c>
      <c r="E10" s="91">
        <f t="shared" si="0"/>
        <v>37702</v>
      </c>
      <c r="F10" s="92">
        <f t="shared" si="1"/>
        <v>1.1381</v>
      </c>
    </row>
    <row r="11" spans="1:6" ht="31.5" customHeight="1">
      <c r="A11" s="39" t="s">
        <v>67</v>
      </c>
      <c r="B11" s="46" t="s">
        <v>87</v>
      </c>
      <c r="C11" s="35">
        <v>0</v>
      </c>
      <c r="D11" s="36">
        <f aca="true" t="shared" si="2" ref="D11:D54">C11</f>
        <v>0</v>
      </c>
      <c r="E11" s="91" t="str">
        <f t="shared" si="0"/>
        <v>-</v>
      </c>
      <c r="F11" s="92" t="str">
        <f t="shared" si="1"/>
        <v>-</v>
      </c>
    </row>
    <row r="12" spans="1:6" ht="31.5" customHeight="1">
      <c r="A12" s="39" t="s">
        <v>179</v>
      </c>
      <c r="B12" s="46" t="s">
        <v>196</v>
      </c>
      <c r="C12" s="35">
        <v>0</v>
      </c>
      <c r="D12" s="36">
        <f t="shared" si="2"/>
        <v>0</v>
      </c>
      <c r="E12" s="91" t="str">
        <f t="shared" si="0"/>
        <v>-</v>
      </c>
      <c r="F12" s="92" t="str">
        <f t="shared" si="1"/>
        <v>-</v>
      </c>
    </row>
    <row r="13" spans="1:6" ht="31.5" customHeight="1">
      <c r="A13" s="40" t="s">
        <v>2</v>
      </c>
      <c r="B13" s="47" t="s">
        <v>68</v>
      </c>
      <c r="C13" s="36">
        <v>186566</v>
      </c>
      <c r="D13" s="36">
        <f>C13</f>
        <v>186566</v>
      </c>
      <c r="E13" s="91" t="str">
        <f t="shared" si="0"/>
        <v>-</v>
      </c>
      <c r="F13" s="92">
        <f t="shared" si="1"/>
        <v>1</v>
      </c>
    </row>
    <row r="14" spans="1:6" ht="31.5" customHeight="1">
      <c r="A14" s="39" t="s">
        <v>69</v>
      </c>
      <c r="B14" s="46" t="s">
        <v>87</v>
      </c>
      <c r="C14" s="35">
        <v>0</v>
      </c>
      <c r="D14" s="36">
        <f t="shared" si="2"/>
        <v>0</v>
      </c>
      <c r="E14" s="91" t="str">
        <f t="shared" si="0"/>
        <v>-</v>
      </c>
      <c r="F14" s="92" t="str">
        <f t="shared" si="1"/>
        <v>-</v>
      </c>
    </row>
    <row r="15" spans="1:6" ht="31.5" customHeight="1">
      <c r="A15" s="39" t="s">
        <v>180</v>
      </c>
      <c r="B15" s="46" t="s">
        <v>196</v>
      </c>
      <c r="C15" s="35">
        <v>0</v>
      </c>
      <c r="D15" s="36">
        <f t="shared" si="2"/>
        <v>0</v>
      </c>
      <c r="E15" s="91" t="str">
        <f t="shared" si="0"/>
        <v>-</v>
      </c>
      <c r="F15" s="92" t="str">
        <f t="shared" si="1"/>
        <v>-</v>
      </c>
    </row>
    <row r="16" spans="1:6" ht="31.5" customHeight="1">
      <c r="A16" s="40" t="s">
        <v>3</v>
      </c>
      <c r="B16" s="47" t="s">
        <v>227</v>
      </c>
      <c r="C16" s="36">
        <v>1112976</v>
      </c>
      <c r="D16" s="36">
        <f>C16</f>
        <v>1112976</v>
      </c>
      <c r="E16" s="91" t="str">
        <f t="shared" si="0"/>
        <v>-</v>
      </c>
      <c r="F16" s="92">
        <f t="shared" si="1"/>
        <v>1</v>
      </c>
    </row>
    <row r="17" spans="1:6" ht="31.5" customHeight="1">
      <c r="A17" s="39" t="s">
        <v>70</v>
      </c>
      <c r="B17" s="46" t="s">
        <v>87</v>
      </c>
      <c r="C17" s="35">
        <v>0</v>
      </c>
      <c r="D17" s="36">
        <f t="shared" si="2"/>
        <v>0</v>
      </c>
      <c r="E17" s="91" t="str">
        <f t="shared" si="0"/>
        <v>-</v>
      </c>
      <c r="F17" s="92" t="str">
        <f t="shared" si="1"/>
        <v>-</v>
      </c>
    </row>
    <row r="18" spans="1:6" ht="31.5" customHeight="1">
      <c r="A18" s="39" t="s">
        <v>90</v>
      </c>
      <c r="B18" s="46" t="s">
        <v>196</v>
      </c>
      <c r="C18" s="36">
        <v>0</v>
      </c>
      <c r="D18" s="36">
        <f t="shared" si="2"/>
        <v>0</v>
      </c>
      <c r="E18" s="91" t="str">
        <f t="shared" si="0"/>
        <v>-</v>
      </c>
      <c r="F18" s="92" t="str">
        <f t="shared" si="1"/>
        <v>-</v>
      </c>
    </row>
    <row r="19" spans="1:6" ht="31.5" customHeight="1">
      <c r="A19" s="39" t="s">
        <v>181</v>
      </c>
      <c r="B19" s="45" t="s">
        <v>91</v>
      </c>
      <c r="C19" s="36">
        <v>50286</v>
      </c>
      <c r="D19" s="36">
        <f t="shared" si="2"/>
        <v>50286</v>
      </c>
      <c r="E19" s="91" t="str">
        <f t="shared" si="0"/>
        <v>-</v>
      </c>
      <c r="F19" s="92">
        <f t="shared" si="1"/>
        <v>1</v>
      </c>
    </row>
    <row r="20" spans="1:6" ht="31.5" customHeight="1">
      <c r="A20" s="40" t="s">
        <v>4</v>
      </c>
      <c r="B20" s="47" t="s">
        <v>71</v>
      </c>
      <c r="C20" s="36">
        <v>85796</v>
      </c>
      <c r="D20" s="36">
        <f>C20</f>
        <v>85796</v>
      </c>
      <c r="E20" s="91" t="str">
        <f t="shared" si="0"/>
        <v>-</v>
      </c>
      <c r="F20" s="92">
        <f t="shared" si="1"/>
        <v>1</v>
      </c>
    </row>
    <row r="21" spans="1:6" ht="31.5" customHeight="1">
      <c r="A21" s="39" t="s">
        <v>72</v>
      </c>
      <c r="B21" s="46" t="s">
        <v>87</v>
      </c>
      <c r="C21" s="35">
        <v>0</v>
      </c>
      <c r="D21" s="36">
        <f t="shared" si="2"/>
        <v>0</v>
      </c>
      <c r="E21" s="91" t="str">
        <f t="shared" si="0"/>
        <v>-</v>
      </c>
      <c r="F21" s="92" t="str">
        <f t="shared" si="1"/>
        <v>-</v>
      </c>
    </row>
    <row r="22" spans="1:6" ht="31.5" customHeight="1">
      <c r="A22" s="39" t="s">
        <v>182</v>
      </c>
      <c r="B22" s="46" t="s">
        <v>196</v>
      </c>
      <c r="C22" s="35">
        <v>0</v>
      </c>
      <c r="D22" s="36">
        <f t="shared" si="2"/>
        <v>0</v>
      </c>
      <c r="E22" s="91" t="str">
        <f t="shared" si="0"/>
        <v>-</v>
      </c>
      <c r="F22" s="92" t="str">
        <f t="shared" si="1"/>
        <v>-</v>
      </c>
    </row>
    <row r="23" spans="1:6" ht="31.5" customHeight="1">
      <c r="A23" s="40" t="s">
        <v>5</v>
      </c>
      <c r="B23" s="47" t="s">
        <v>73</v>
      </c>
      <c r="C23" s="36">
        <v>67810</v>
      </c>
      <c r="D23" s="36">
        <f>C23</f>
        <v>67810</v>
      </c>
      <c r="E23" s="91" t="str">
        <f t="shared" si="0"/>
        <v>-</v>
      </c>
      <c r="F23" s="92">
        <f t="shared" si="1"/>
        <v>1</v>
      </c>
    </row>
    <row r="24" spans="1:6" ht="31.5" customHeight="1">
      <c r="A24" s="39" t="s">
        <v>74</v>
      </c>
      <c r="B24" s="46" t="s">
        <v>87</v>
      </c>
      <c r="C24" s="35">
        <v>0</v>
      </c>
      <c r="D24" s="36">
        <f t="shared" si="2"/>
        <v>0</v>
      </c>
      <c r="E24" s="91" t="str">
        <f t="shared" si="0"/>
        <v>-</v>
      </c>
      <c r="F24" s="92" t="str">
        <f t="shared" si="1"/>
        <v>-</v>
      </c>
    </row>
    <row r="25" spans="1:6" ht="31.5" customHeight="1">
      <c r="A25" s="39" t="s">
        <v>183</v>
      </c>
      <c r="B25" s="46" t="s">
        <v>196</v>
      </c>
      <c r="C25" s="35">
        <v>0</v>
      </c>
      <c r="D25" s="36">
        <f t="shared" si="2"/>
        <v>0</v>
      </c>
      <c r="E25" s="91" t="str">
        <f t="shared" si="0"/>
        <v>-</v>
      </c>
      <c r="F25" s="92" t="str">
        <f t="shared" si="1"/>
        <v>-</v>
      </c>
    </row>
    <row r="26" spans="1:6" ht="31.5" customHeight="1">
      <c r="A26" s="40" t="s">
        <v>6</v>
      </c>
      <c r="B26" s="47" t="s">
        <v>75</v>
      </c>
      <c r="C26" s="36">
        <v>30332</v>
      </c>
      <c r="D26" s="36">
        <f>C26</f>
        <v>30332</v>
      </c>
      <c r="E26" s="91" t="str">
        <f t="shared" si="0"/>
        <v>-</v>
      </c>
      <c r="F26" s="92">
        <f t="shared" si="1"/>
        <v>1</v>
      </c>
    </row>
    <row r="27" spans="1:6" ht="31.5" customHeight="1">
      <c r="A27" s="39" t="s">
        <v>76</v>
      </c>
      <c r="B27" s="46" t="s">
        <v>87</v>
      </c>
      <c r="C27" s="35">
        <v>0</v>
      </c>
      <c r="D27" s="36">
        <f t="shared" si="2"/>
        <v>0</v>
      </c>
      <c r="E27" s="91" t="str">
        <f t="shared" si="0"/>
        <v>-</v>
      </c>
      <c r="F27" s="92" t="str">
        <f t="shared" si="1"/>
        <v>-</v>
      </c>
    </row>
    <row r="28" spans="1:6" ht="31.5" customHeight="1">
      <c r="A28" s="39" t="s">
        <v>184</v>
      </c>
      <c r="B28" s="46" t="s">
        <v>196</v>
      </c>
      <c r="C28" s="35">
        <v>0</v>
      </c>
      <c r="D28" s="36">
        <f t="shared" si="2"/>
        <v>0</v>
      </c>
      <c r="E28" s="91" t="str">
        <f t="shared" si="0"/>
        <v>-</v>
      </c>
      <c r="F28" s="92" t="str">
        <f t="shared" si="1"/>
        <v>-</v>
      </c>
    </row>
    <row r="29" spans="1:6" ht="31.5" customHeight="1">
      <c r="A29" s="40" t="s">
        <v>7</v>
      </c>
      <c r="B29" s="47" t="s">
        <v>77</v>
      </c>
      <c r="C29" s="36">
        <v>100876</v>
      </c>
      <c r="D29" s="36">
        <f>C29</f>
        <v>100876</v>
      </c>
      <c r="E29" s="91" t="str">
        <f t="shared" si="0"/>
        <v>-</v>
      </c>
      <c r="F29" s="92">
        <f t="shared" si="1"/>
        <v>1</v>
      </c>
    </row>
    <row r="30" spans="1:6" ht="31.5" customHeight="1">
      <c r="A30" s="39" t="s">
        <v>78</v>
      </c>
      <c r="B30" s="46" t="s">
        <v>87</v>
      </c>
      <c r="C30" s="35">
        <v>0</v>
      </c>
      <c r="D30" s="36">
        <f t="shared" si="2"/>
        <v>0</v>
      </c>
      <c r="E30" s="91" t="str">
        <f t="shared" si="0"/>
        <v>-</v>
      </c>
      <c r="F30" s="92" t="str">
        <f t="shared" si="1"/>
        <v>-</v>
      </c>
    </row>
    <row r="31" spans="1:6" ht="31.5" customHeight="1">
      <c r="A31" s="39" t="s">
        <v>185</v>
      </c>
      <c r="B31" s="46" t="s">
        <v>196</v>
      </c>
      <c r="C31" s="35">
        <v>0</v>
      </c>
      <c r="D31" s="36">
        <f t="shared" si="2"/>
        <v>0</v>
      </c>
      <c r="E31" s="91" t="str">
        <f t="shared" si="0"/>
        <v>-</v>
      </c>
      <c r="F31" s="92" t="str">
        <f t="shared" si="1"/>
        <v>-</v>
      </c>
    </row>
    <row r="32" spans="1:6" ht="31.5" customHeight="1">
      <c r="A32" s="40" t="s">
        <v>8</v>
      </c>
      <c r="B32" s="47" t="s">
        <v>79</v>
      </c>
      <c r="C32" s="36">
        <v>32786</v>
      </c>
      <c r="D32" s="36">
        <f>C32</f>
        <v>32786</v>
      </c>
      <c r="E32" s="91" t="str">
        <f t="shared" si="0"/>
        <v>-</v>
      </c>
      <c r="F32" s="92">
        <f t="shared" si="1"/>
        <v>1</v>
      </c>
    </row>
    <row r="33" spans="1:6" ht="31.5" customHeight="1">
      <c r="A33" s="39" t="s">
        <v>80</v>
      </c>
      <c r="B33" s="46" t="s">
        <v>87</v>
      </c>
      <c r="C33" s="35">
        <v>0</v>
      </c>
      <c r="D33" s="36">
        <f t="shared" si="2"/>
        <v>0</v>
      </c>
      <c r="E33" s="91" t="str">
        <f t="shared" si="0"/>
        <v>-</v>
      </c>
      <c r="F33" s="92" t="str">
        <f t="shared" si="1"/>
        <v>-</v>
      </c>
    </row>
    <row r="34" spans="1:6" ht="31.5" customHeight="1">
      <c r="A34" s="39" t="s">
        <v>186</v>
      </c>
      <c r="B34" s="46" t="s">
        <v>196</v>
      </c>
      <c r="C34" s="35">
        <v>0</v>
      </c>
      <c r="D34" s="36">
        <f t="shared" si="2"/>
        <v>0</v>
      </c>
      <c r="E34" s="91" t="str">
        <f t="shared" si="0"/>
        <v>-</v>
      </c>
      <c r="F34" s="92" t="str">
        <f t="shared" si="1"/>
        <v>-</v>
      </c>
    </row>
    <row r="35" spans="1:6" ht="31.5" customHeight="1">
      <c r="A35" s="40" t="s">
        <v>9</v>
      </c>
      <c r="B35" s="47" t="s">
        <v>81</v>
      </c>
      <c r="C35" s="36">
        <v>1548</v>
      </c>
      <c r="D35" s="36">
        <f t="shared" si="2"/>
        <v>1548</v>
      </c>
      <c r="E35" s="91" t="str">
        <f t="shared" si="0"/>
        <v>-</v>
      </c>
      <c r="F35" s="92">
        <f t="shared" si="1"/>
        <v>1</v>
      </c>
    </row>
    <row r="36" spans="1:6" ht="31.5" customHeight="1">
      <c r="A36" s="39" t="s">
        <v>82</v>
      </c>
      <c r="B36" s="46" t="s">
        <v>87</v>
      </c>
      <c r="C36" s="35">
        <v>0</v>
      </c>
      <c r="D36" s="36">
        <f t="shared" si="2"/>
        <v>0</v>
      </c>
      <c r="E36" s="91" t="str">
        <f t="shared" si="0"/>
        <v>-</v>
      </c>
      <c r="F36" s="92" t="str">
        <f t="shared" si="1"/>
        <v>-</v>
      </c>
    </row>
    <row r="37" spans="1:6" ht="31.5" customHeight="1">
      <c r="A37" s="39" t="s">
        <v>187</v>
      </c>
      <c r="B37" s="46" t="s">
        <v>196</v>
      </c>
      <c r="C37" s="35">
        <v>0</v>
      </c>
      <c r="D37" s="36">
        <f t="shared" si="2"/>
        <v>0</v>
      </c>
      <c r="E37" s="91" t="str">
        <f t="shared" si="0"/>
        <v>-</v>
      </c>
      <c r="F37" s="92" t="str">
        <f t="shared" si="1"/>
        <v>-</v>
      </c>
    </row>
    <row r="38" spans="1:6" ht="36.75" customHeight="1">
      <c r="A38" s="40" t="s">
        <v>10</v>
      </c>
      <c r="B38" s="47" t="s">
        <v>86</v>
      </c>
      <c r="C38" s="36">
        <v>7743</v>
      </c>
      <c r="D38" s="36">
        <f>C38</f>
        <v>7743</v>
      </c>
      <c r="E38" s="91" t="str">
        <f t="shared" si="0"/>
        <v>-</v>
      </c>
      <c r="F38" s="92">
        <f t="shared" si="1"/>
        <v>1</v>
      </c>
    </row>
    <row r="39" spans="1:6" ht="31.5" customHeight="1">
      <c r="A39" s="39" t="s">
        <v>83</v>
      </c>
      <c r="B39" s="46" t="s">
        <v>87</v>
      </c>
      <c r="C39" s="35">
        <v>0</v>
      </c>
      <c r="D39" s="36">
        <f t="shared" si="2"/>
        <v>0</v>
      </c>
      <c r="E39" s="91" t="str">
        <f t="shared" si="0"/>
        <v>-</v>
      </c>
      <c r="F39" s="92" t="str">
        <f t="shared" si="1"/>
        <v>-</v>
      </c>
    </row>
    <row r="40" spans="1:6" ht="31.5" customHeight="1">
      <c r="A40" s="39" t="s">
        <v>188</v>
      </c>
      <c r="B40" s="46" t="s">
        <v>196</v>
      </c>
      <c r="C40" s="35">
        <v>0</v>
      </c>
      <c r="D40" s="36">
        <f t="shared" si="2"/>
        <v>0</v>
      </c>
      <c r="E40" s="91" t="str">
        <f t="shared" si="0"/>
        <v>-</v>
      </c>
      <c r="F40" s="92" t="str">
        <f t="shared" si="1"/>
        <v>-</v>
      </c>
    </row>
    <row r="41" spans="1:6" ht="31.5" customHeight="1">
      <c r="A41" s="40" t="s">
        <v>11</v>
      </c>
      <c r="B41" s="47" t="s">
        <v>84</v>
      </c>
      <c r="C41" s="36">
        <v>58800</v>
      </c>
      <c r="D41" s="36">
        <f>C41</f>
        <v>58800</v>
      </c>
      <c r="E41" s="91" t="str">
        <f t="shared" si="0"/>
        <v>-</v>
      </c>
      <c r="F41" s="92">
        <f t="shared" si="1"/>
        <v>1</v>
      </c>
    </row>
    <row r="42" spans="1:6" ht="31.5" customHeight="1">
      <c r="A42" s="39" t="s">
        <v>85</v>
      </c>
      <c r="B42" s="46" t="s">
        <v>87</v>
      </c>
      <c r="C42" s="35">
        <v>0</v>
      </c>
      <c r="D42" s="36">
        <f t="shared" si="2"/>
        <v>0</v>
      </c>
      <c r="E42" s="91" t="str">
        <f t="shared" si="0"/>
        <v>-</v>
      </c>
      <c r="F42" s="92" t="str">
        <f t="shared" si="1"/>
        <v>-</v>
      </c>
    </row>
    <row r="43" spans="1:6" ht="31.5" customHeight="1">
      <c r="A43" s="39" t="s">
        <v>189</v>
      </c>
      <c r="B43" s="46" t="s">
        <v>196</v>
      </c>
      <c r="C43" s="35">
        <v>0</v>
      </c>
      <c r="D43" s="36">
        <f t="shared" si="2"/>
        <v>0</v>
      </c>
      <c r="E43" s="91" t="str">
        <f t="shared" si="0"/>
        <v>-</v>
      </c>
      <c r="F43" s="92" t="str">
        <f t="shared" si="1"/>
        <v>-</v>
      </c>
    </row>
    <row r="44" spans="1:6" ht="31.5" customHeight="1">
      <c r="A44" s="40" t="s">
        <v>12</v>
      </c>
      <c r="B44" s="47" t="s">
        <v>13</v>
      </c>
      <c r="C44" s="36">
        <v>30873</v>
      </c>
      <c r="D44" s="36">
        <f t="shared" si="2"/>
        <v>30873</v>
      </c>
      <c r="E44" s="91" t="str">
        <f t="shared" si="0"/>
        <v>-</v>
      </c>
      <c r="F44" s="92">
        <f t="shared" si="1"/>
        <v>1</v>
      </c>
    </row>
    <row r="45" spans="1:6" ht="31.5" customHeight="1">
      <c r="A45" s="39" t="s">
        <v>190</v>
      </c>
      <c r="B45" s="45" t="s">
        <v>196</v>
      </c>
      <c r="C45" s="36">
        <v>0</v>
      </c>
      <c r="D45" s="36">
        <f t="shared" si="2"/>
        <v>0</v>
      </c>
      <c r="E45" s="91" t="str">
        <f t="shared" si="0"/>
        <v>-</v>
      </c>
      <c r="F45" s="92" t="str">
        <f t="shared" si="1"/>
        <v>-</v>
      </c>
    </row>
    <row r="46" spans="1:6" ht="31.5" customHeight="1">
      <c r="A46" s="40" t="s">
        <v>14</v>
      </c>
      <c r="B46" s="47" t="s">
        <v>15</v>
      </c>
      <c r="C46" s="36">
        <v>350059</v>
      </c>
      <c r="D46" s="36">
        <f t="shared" si="2"/>
        <v>350059</v>
      </c>
      <c r="E46" s="91" t="str">
        <f t="shared" si="0"/>
        <v>-</v>
      </c>
      <c r="F46" s="92">
        <f t="shared" si="1"/>
        <v>1</v>
      </c>
    </row>
    <row r="47" spans="1:6" ht="31.5" customHeight="1">
      <c r="A47" s="39" t="s">
        <v>92</v>
      </c>
      <c r="B47" s="45" t="s">
        <v>93</v>
      </c>
      <c r="C47" s="36">
        <v>567</v>
      </c>
      <c r="D47" s="36">
        <f t="shared" si="2"/>
        <v>567</v>
      </c>
      <c r="E47" s="91" t="str">
        <f t="shared" si="0"/>
        <v>-</v>
      </c>
      <c r="F47" s="92">
        <f t="shared" si="1"/>
        <v>1</v>
      </c>
    </row>
    <row r="48" spans="1:6" ht="31.5" customHeight="1">
      <c r="A48" s="39" t="s">
        <v>191</v>
      </c>
      <c r="B48" s="45" t="s">
        <v>196</v>
      </c>
      <c r="C48" s="36">
        <v>0</v>
      </c>
      <c r="D48" s="36">
        <f t="shared" si="2"/>
        <v>0</v>
      </c>
      <c r="E48" s="91" t="str">
        <f t="shared" si="0"/>
        <v>-</v>
      </c>
      <c r="F48" s="92" t="str">
        <f t="shared" si="1"/>
        <v>-</v>
      </c>
    </row>
    <row r="49" spans="1:6" ht="33" customHeight="1">
      <c r="A49" s="41" t="s">
        <v>16</v>
      </c>
      <c r="B49" s="48" t="s">
        <v>197</v>
      </c>
      <c r="C49" s="36">
        <v>0</v>
      </c>
      <c r="D49" s="36">
        <f t="shared" si="2"/>
        <v>0</v>
      </c>
      <c r="E49" s="91" t="str">
        <f>IF(C49=D49,"-",D49-C49)</f>
        <v>-</v>
      </c>
      <c r="F49" s="92" t="str">
        <f>IF(C49=0,"-",D49/C49)</f>
        <v>-</v>
      </c>
    </row>
    <row r="50" spans="1:6" ht="33" customHeight="1">
      <c r="A50" s="42" t="s">
        <v>17</v>
      </c>
      <c r="B50" s="49" t="s">
        <v>61</v>
      </c>
      <c r="C50" s="36">
        <v>0</v>
      </c>
      <c r="D50" s="36">
        <f t="shared" si="2"/>
        <v>0</v>
      </c>
      <c r="E50" s="91" t="str">
        <f>IF(C50=D50,"-",D50-C50)</f>
        <v>-</v>
      </c>
      <c r="F50" s="92" t="str">
        <f>IF(C50=0,"-",D50/C50)</f>
        <v>-</v>
      </c>
    </row>
    <row r="51" spans="1:6" ht="33" customHeight="1">
      <c r="A51" s="42" t="s">
        <v>192</v>
      </c>
      <c r="B51" s="49" t="s">
        <v>198</v>
      </c>
      <c r="C51" s="36">
        <v>0</v>
      </c>
      <c r="D51" s="36">
        <f t="shared" si="2"/>
        <v>0</v>
      </c>
      <c r="E51" s="91" t="str">
        <f>IF(C51=D51,"-",D51-C51)</f>
        <v>-</v>
      </c>
      <c r="F51" s="92" t="str">
        <f>IF(C51=0,"-",D51/C51)</f>
        <v>-</v>
      </c>
    </row>
    <row r="52" spans="1:6" ht="33" customHeight="1">
      <c r="A52" s="42" t="s">
        <v>193</v>
      </c>
      <c r="B52" s="49" t="s">
        <v>199</v>
      </c>
      <c r="C52" s="36">
        <v>0</v>
      </c>
      <c r="D52" s="36">
        <f>C52</f>
        <v>0</v>
      </c>
      <c r="E52" s="91" t="str">
        <f>IF(C52=D52,"-",D52-C52)</f>
        <v>-</v>
      </c>
      <c r="F52" s="92" t="str">
        <f>IF(C52=0,"-",D52/C52)</f>
        <v>-</v>
      </c>
    </row>
    <row r="53" spans="1:6" ht="33" customHeight="1">
      <c r="A53" s="42" t="s">
        <v>194</v>
      </c>
      <c r="B53" s="49" t="s">
        <v>200</v>
      </c>
      <c r="C53" s="36">
        <v>2706</v>
      </c>
      <c r="D53" s="36">
        <f t="shared" si="2"/>
        <v>2706</v>
      </c>
      <c r="E53" s="91" t="str">
        <f>IF(C53=D53,"-",D53-C53)</f>
        <v>-</v>
      </c>
      <c r="F53" s="92">
        <f>IF(C53=0,"-",D53/C53)</f>
        <v>1</v>
      </c>
    </row>
    <row r="54" spans="1:6" s="5" customFormat="1" ht="31.5" customHeight="1">
      <c r="A54" s="43" t="s">
        <v>95</v>
      </c>
      <c r="B54" s="50" t="s">
        <v>96</v>
      </c>
      <c r="C54" s="35">
        <v>0</v>
      </c>
      <c r="D54" s="36">
        <f t="shared" si="2"/>
        <v>0</v>
      </c>
      <c r="E54" s="91" t="str">
        <f t="shared" si="0"/>
        <v>-</v>
      </c>
      <c r="F54" s="92" t="str">
        <f t="shared" si="1"/>
        <v>-</v>
      </c>
    </row>
    <row r="55" spans="1:6" s="5" customFormat="1" ht="31.5" customHeight="1">
      <c r="A55" s="43" t="s">
        <v>94</v>
      </c>
      <c r="B55" s="50" t="s">
        <v>97</v>
      </c>
      <c r="C55" s="35">
        <v>93966</v>
      </c>
      <c r="D55" s="36">
        <f>C55</f>
        <v>93966</v>
      </c>
      <c r="E55" s="91" t="str">
        <f t="shared" si="0"/>
        <v>-</v>
      </c>
      <c r="F55" s="92">
        <f t="shared" si="1"/>
        <v>1</v>
      </c>
    </row>
    <row r="56" spans="1:6" s="3" customFormat="1" ht="30" customHeight="1">
      <c r="A56" s="37" t="s">
        <v>18</v>
      </c>
      <c r="B56" s="59" t="s">
        <v>19</v>
      </c>
      <c r="C56" s="34">
        <f>C57+C58+C59+C67+C68+C74+C75+C76</f>
        <v>18891</v>
      </c>
      <c r="D56" s="34">
        <f>D57+D58+D59+D67+D68+D74+D75+D76+D73</f>
        <v>18891</v>
      </c>
      <c r="E56" s="13" t="str">
        <f>IF(C56=D56,"-",D56-C56)</f>
        <v>-</v>
      </c>
      <c r="F56" s="93">
        <f t="shared" si="1"/>
        <v>1</v>
      </c>
    </row>
    <row r="57" spans="1:6" ht="28.5" customHeight="1">
      <c r="A57" s="42" t="s">
        <v>20</v>
      </c>
      <c r="B57" s="53" t="s">
        <v>21</v>
      </c>
      <c r="C57" s="35">
        <v>814</v>
      </c>
      <c r="D57" s="35">
        <f>C57</f>
        <v>814</v>
      </c>
      <c r="E57" s="91" t="str">
        <f aca="true" t="shared" si="3" ref="E57:E77">IF(C57=D57,"-",D57-C57)</f>
        <v>-</v>
      </c>
      <c r="F57" s="92">
        <f t="shared" si="1"/>
        <v>1</v>
      </c>
    </row>
    <row r="58" spans="1:6" ht="28.5" customHeight="1">
      <c r="A58" s="42" t="s">
        <v>22</v>
      </c>
      <c r="B58" s="53" t="s">
        <v>23</v>
      </c>
      <c r="C58" s="35">
        <v>2049</v>
      </c>
      <c r="D58" s="35">
        <f>C58</f>
        <v>2049</v>
      </c>
      <c r="E58" s="91" t="str">
        <f t="shared" si="3"/>
        <v>-</v>
      </c>
      <c r="F58" s="92">
        <f t="shared" si="1"/>
        <v>1</v>
      </c>
    </row>
    <row r="59" spans="1:6" ht="28.5" customHeight="1">
      <c r="A59" s="42" t="s">
        <v>24</v>
      </c>
      <c r="B59" s="54" t="s">
        <v>38</v>
      </c>
      <c r="C59" s="35">
        <v>197</v>
      </c>
      <c r="D59" s="35">
        <f>D60+D62+D63+D64+D65+D66</f>
        <v>197</v>
      </c>
      <c r="E59" s="91" t="str">
        <f t="shared" si="3"/>
        <v>-</v>
      </c>
      <c r="F59" s="92">
        <f t="shared" si="1"/>
        <v>1</v>
      </c>
    </row>
    <row r="60" spans="1:6" ht="28.5" customHeight="1">
      <c r="A60" s="55" t="s">
        <v>46</v>
      </c>
      <c r="B60" s="56" t="s">
        <v>39</v>
      </c>
      <c r="C60" s="35">
        <v>24</v>
      </c>
      <c r="D60" s="35">
        <f>C60</f>
        <v>24</v>
      </c>
      <c r="E60" s="91" t="str">
        <f t="shared" si="3"/>
        <v>-</v>
      </c>
      <c r="F60" s="92">
        <f t="shared" si="1"/>
        <v>1</v>
      </c>
    </row>
    <row r="61" spans="1:6" ht="28.5" customHeight="1">
      <c r="A61" s="55" t="s">
        <v>47</v>
      </c>
      <c r="B61" s="57" t="s">
        <v>40</v>
      </c>
      <c r="C61" s="35">
        <v>24</v>
      </c>
      <c r="D61" s="35">
        <f aca="true" t="shared" si="4" ref="D61:D73">C61</f>
        <v>24</v>
      </c>
      <c r="E61" s="91" t="str">
        <f t="shared" si="3"/>
        <v>-</v>
      </c>
      <c r="F61" s="92">
        <f t="shared" si="1"/>
        <v>1</v>
      </c>
    </row>
    <row r="62" spans="1:6" ht="28.5" customHeight="1">
      <c r="A62" s="55" t="s">
        <v>48</v>
      </c>
      <c r="B62" s="56" t="s">
        <v>41</v>
      </c>
      <c r="C62" s="35">
        <v>1</v>
      </c>
      <c r="D62" s="35">
        <f t="shared" si="4"/>
        <v>1</v>
      </c>
      <c r="E62" s="91" t="str">
        <f t="shared" si="3"/>
        <v>-</v>
      </c>
      <c r="F62" s="92">
        <f t="shared" si="1"/>
        <v>1</v>
      </c>
    </row>
    <row r="63" spans="1:6" ht="28.5" customHeight="1">
      <c r="A63" s="55" t="s">
        <v>49</v>
      </c>
      <c r="B63" s="56" t="s">
        <v>42</v>
      </c>
      <c r="C63" s="35">
        <v>0</v>
      </c>
      <c r="D63" s="35">
        <f t="shared" si="4"/>
        <v>0</v>
      </c>
      <c r="E63" s="91" t="str">
        <f t="shared" si="3"/>
        <v>-</v>
      </c>
      <c r="F63" s="92" t="str">
        <f t="shared" si="1"/>
        <v>-</v>
      </c>
    </row>
    <row r="64" spans="1:6" ht="28.5" customHeight="1">
      <c r="A64" s="55" t="s">
        <v>50</v>
      </c>
      <c r="B64" s="56" t="s">
        <v>43</v>
      </c>
      <c r="C64" s="35">
        <v>0</v>
      </c>
      <c r="D64" s="35">
        <f t="shared" si="4"/>
        <v>0</v>
      </c>
      <c r="E64" s="91" t="str">
        <f t="shared" si="3"/>
        <v>-</v>
      </c>
      <c r="F64" s="92" t="str">
        <f t="shared" si="1"/>
        <v>-</v>
      </c>
    </row>
    <row r="65" spans="1:6" ht="28.5" customHeight="1">
      <c r="A65" s="55" t="s">
        <v>51</v>
      </c>
      <c r="B65" s="56" t="s">
        <v>44</v>
      </c>
      <c r="C65" s="35">
        <v>155</v>
      </c>
      <c r="D65" s="35">
        <f t="shared" si="4"/>
        <v>155</v>
      </c>
      <c r="E65" s="91" t="str">
        <f t="shared" si="3"/>
        <v>-</v>
      </c>
      <c r="F65" s="92">
        <f t="shared" si="1"/>
        <v>1</v>
      </c>
    </row>
    <row r="66" spans="1:6" ht="28.5" customHeight="1">
      <c r="A66" s="55" t="s">
        <v>52</v>
      </c>
      <c r="B66" s="56" t="s">
        <v>45</v>
      </c>
      <c r="C66" s="35">
        <v>17</v>
      </c>
      <c r="D66" s="35">
        <f t="shared" si="4"/>
        <v>17</v>
      </c>
      <c r="E66" s="91" t="str">
        <f t="shared" si="3"/>
        <v>-</v>
      </c>
      <c r="F66" s="92">
        <f t="shared" si="1"/>
        <v>1</v>
      </c>
    </row>
    <row r="67" spans="1:6" ht="28.5" customHeight="1">
      <c r="A67" s="42" t="s">
        <v>25</v>
      </c>
      <c r="B67" s="53" t="s">
        <v>26</v>
      </c>
      <c r="C67" s="35">
        <v>11617</v>
      </c>
      <c r="D67" s="35">
        <f t="shared" si="4"/>
        <v>11617</v>
      </c>
      <c r="E67" s="91" t="str">
        <f t="shared" si="3"/>
        <v>-</v>
      </c>
      <c r="F67" s="92">
        <f t="shared" si="1"/>
        <v>1</v>
      </c>
    </row>
    <row r="68" spans="1:6" ht="28.5" customHeight="1">
      <c r="A68" s="42" t="s">
        <v>27</v>
      </c>
      <c r="B68" s="54" t="s">
        <v>62</v>
      </c>
      <c r="C68" s="35">
        <v>2351</v>
      </c>
      <c r="D68" s="35">
        <f>SUM(D69:D72)</f>
        <v>2351</v>
      </c>
      <c r="E68" s="91" t="str">
        <f t="shared" si="3"/>
        <v>-</v>
      </c>
      <c r="F68" s="92">
        <f t="shared" si="1"/>
        <v>1</v>
      </c>
    </row>
    <row r="69" spans="1:6" ht="28.5" customHeight="1">
      <c r="A69" s="55" t="s">
        <v>57</v>
      </c>
      <c r="B69" s="56" t="s">
        <v>53</v>
      </c>
      <c r="C69" s="35">
        <v>1765</v>
      </c>
      <c r="D69" s="35">
        <f>C69</f>
        <v>1765</v>
      </c>
      <c r="E69" s="91" t="str">
        <f t="shared" si="3"/>
        <v>-</v>
      </c>
      <c r="F69" s="92">
        <f t="shared" si="1"/>
        <v>1</v>
      </c>
    </row>
    <row r="70" spans="1:6" ht="28.5" customHeight="1">
      <c r="A70" s="55" t="s">
        <v>58</v>
      </c>
      <c r="B70" s="56" t="s">
        <v>54</v>
      </c>
      <c r="C70" s="35">
        <v>285</v>
      </c>
      <c r="D70" s="35">
        <f>C70</f>
        <v>285</v>
      </c>
      <c r="E70" s="91" t="str">
        <f t="shared" si="3"/>
        <v>-</v>
      </c>
      <c r="F70" s="92">
        <f t="shared" si="1"/>
        <v>1</v>
      </c>
    </row>
    <row r="71" spans="1:6" ht="28.5" customHeight="1">
      <c r="A71" s="55" t="s">
        <v>59</v>
      </c>
      <c r="B71" s="56" t="s">
        <v>55</v>
      </c>
      <c r="C71" s="35">
        <v>0</v>
      </c>
      <c r="D71" s="35">
        <f t="shared" si="4"/>
        <v>0</v>
      </c>
      <c r="E71" s="91" t="str">
        <f t="shared" si="3"/>
        <v>-</v>
      </c>
      <c r="F71" s="92" t="str">
        <f t="shared" si="1"/>
        <v>-</v>
      </c>
    </row>
    <row r="72" spans="1:6" ht="28.5" customHeight="1">
      <c r="A72" s="55" t="s">
        <v>60</v>
      </c>
      <c r="B72" s="56" t="s">
        <v>56</v>
      </c>
      <c r="C72" s="35">
        <v>301</v>
      </c>
      <c r="D72" s="35">
        <f>C72</f>
        <v>301</v>
      </c>
      <c r="E72" s="91" t="str">
        <f t="shared" si="3"/>
        <v>-</v>
      </c>
      <c r="F72" s="92">
        <f t="shared" si="1"/>
        <v>1</v>
      </c>
    </row>
    <row r="73" spans="1:6" ht="28.5" customHeight="1">
      <c r="A73" s="42" t="s">
        <v>28</v>
      </c>
      <c r="B73" s="53" t="s">
        <v>29</v>
      </c>
      <c r="C73" s="35">
        <v>0</v>
      </c>
      <c r="D73" s="35">
        <f t="shared" si="4"/>
        <v>0</v>
      </c>
      <c r="E73" s="91" t="str">
        <f t="shared" si="3"/>
        <v>-</v>
      </c>
      <c r="F73" s="92" t="str">
        <f aca="true" t="shared" si="5" ref="F73:F81">IF(C73=0,"-",D73/C73)</f>
        <v>-</v>
      </c>
    </row>
    <row r="74" spans="1:6" ht="48" customHeight="1">
      <c r="A74" s="42" t="s">
        <v>30</v>
      </c>
      <c r="B74" s="53" t="s">
        <v>148</v>
      </c>
      <c r="C74" s="36">
        <v>1470</v>
      </c>
      <c r="D74" s="35">
        <f>C74</f>
        <v>1470</v>
      </c>
      <c r="E74" s="91" t="str">
        <f t="shared" si="3"/>
        <v>-</v>
      </c>
      <c r="F74" s="94">
        <f t="shared" si="5"/>
        <v>1</v>
      </c>
    </row>
    <row r="75" spans="1:6" ht="43.5" customHeight="1">
      <c r="A75" s="42" t="s">
        <v>31</v>
      </c>
      <c r="B75" s="53" t="s">
        <v>32</v>
      </c>
      <c r="C75" s="36">
        <v>209</v>
      </c>
      <c r="D75" s="35">
        <f>C75</f>
        <v>209</v>
      </c>
      <c r="E75" s="91" t="str">
        <f t="shared" si="3"/>
        <v>-</v>
      </c>
      <c r="F75" s="94">
        <f t="shared" si="5"/>
        <v>1</v>
      </c>
    </row>
    <row r="76" spans="1:6" ht="35.25" customHeight="1">
      <c r="A76" s="42" t="s">
        <v>33</v>
      </c>
      <c r="B76" s="53" t="s">
        <v>34</v>
      </c>
      <c r="C76" s="35">
        <v>184</v>
      </c>
      <c r="D76" s="35">
        <f>C76</f>
        <v>184</v>
      </c>
      <c r="E76" s="91" t="str">
        <f t="shared" si="3"/>
        <v>-</v>
      </c>
      <c r="F76" s="92">
        <f t="shared" si="5"/>
        <v>1</v>
      </c>
    </row>
    <row r="77" spans="1:6" s="3" customFormat="1" ht="30" customHeight="1">
      <c r="A77" s="44" t="s">
        <v>35</v>
      </c>
      <c r="B77" s="58" t="s">
        <v>202</v>
      </c>
      <c r="C77" s="38">
        <f>SUM(C78:C81)</f>
        <v>9565</v>
      </c>
      <c r="D77" s="38">
        <f>SUM(D78:D81)</f>
        <v>9565</v>
      </c>
      <c r="E77" s="13" t="str">
        <f t="shared" si="3"/>
        <v>-</v>
      </c>
      <c r="F77" s="95">
        <f t="shared" si="5"/>
        <v>1</v>
      </c>
    </row>
    <row r="78" spans="1:6" ht="42" customHeight="1">
      <c r="A78" s="42" t="s">
        <v>153</v>
      </c>
      <c r="B78" s="53" t="s">
        <v>203</v>
      </c>
      <c r="C78" s="35">
        <v>5</v>
      </c>
      <c r="D78" s="35">
        <f>C78+10</f>
        <v>15</v>
      </c>
      <c r="E78" s="96">
        <f>IF(C78=D78,"-",D78-C78)</f>
        <v>10</v>
      </c>
      <c r="F78" s="102">
        <f t="shared" si="5"/>
        <v>3</v>
      </c>
    </row>
    <row r="79" spans="1:6" ht="31.5" customHeight="1">
      <c r="A79" s="42" t="s">
        <v>36</v>
      </c>
      <c r="B79" s="53" t="s">
        <v>65</v>
      </c>
      <c r="C79" s="35">
        <v>9340</v>
      </c>
      <c r="D79" s="35">
        <f>C79-10</f>
        <v>9330</v>
      </c>
      <c r="E79" s="96">
        <f>IF(C79=D79,"-",D79-C79)</f>
        <v>-10</v>
      </c>
      <c r="F79" s="102">
        <f t="shared" si="5"/>
        <v>0.9989</v>
      </c>
    </row>
    <row r="80" spans="1:6" ht="31.5" customHeight="1">
      <c r="A80" s="42" t="s">
        <v>37</v>
      </c>
      <c r="B80" s="53" t="s">
        <v>204</v>
      </c>
      <c r="C80" s="35">
        <v>0</v>
      </c>
      <c r="D80" s="35">
        <f>C80</f>
        <v>0</v>
      </c>
      <c r="E80" s="96" t="str">
        <f>IF(C80=D80,"-",D80-C80)</f>
        <v>-</v>
      </c>
      <c r="F80" s="102" t="str">
        <f t="shared" si="5"/>
        <v>-</v>
      </c>
    </row>
    <row r="81" spans="1:6" ht="31.5" customHeight="1">
      <c r="A81" s="42" t="s">
        <v>156</v>
      </c>
      <c r="B81" s="53" t="s">
        <v>157</v>
      </c>
      <c r="C81" s="35">
        <v>220</v>
      </c>
      <c r="D81" s="35">
        <f>C81</f>
        <v>220</v>
      </c>
      <c r="E81" s="96" t="str">
        <f>IF(C81=D81,"-",D81-C81)</f>
        <v>-</v>
      </c>
      <c r="F81" s="102">
        <f t="shared" si="5"/>
        <v>1</v>
      </c>
    </row>
    <row r="95" ht="45" customHeight="1"/>
    <row r="96" ht="45" customHeight="1"/>
    <row r="99" ht="69.75" customHeight="1"/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1" r:id="rId1"/>
  <headerFooter alignWithMargins="0">
    <oddFooter>&amp;R&amp;20&amp;P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81"/>
  <sheetViews>
    <sheetView showGridLines="0" zoomScale="55" zoomScaleNormal="55" zoomScaleSheetLayoutView="55" zoomScalePageLayoutView="0" workbookViewId="0" topLeftCell="A1">
      <pane xSplit="1" ySplit="7" topLeftCell="B35" activePane="bottomRight" state="frozen"/>
      <selection pane="topLeft" activeCell="G1" sqref="G1:I16384"/>
      <selection pane="topRight" activeCell="G1" sqref="G1:I16384"/>
      <selection pane="bottomLeft" activeCell="G1" sqref="G1:I16384"/>
      <selection pane="bottomRight" activeCell="G1" sqref="G1:I16384"/>
    </sheetView>
  </sheetViews>
  <sheetFormatPr defaultColWidth="9.00390625" defaultRowHeight="12.75"/>
  <cols>
    <col min="1" max="1" width="9.125" style="2" customWidth="1"/>
    <col min="2" max="2" width="123.625" style="2" customWidth="1"/>
    <col min="3" max="6" width="20.75390625" style="2" customWidth="1"/>
    <col min="7" max="16384" width="9.125" style="2" customWidth="1"/>
  </cols>
  <sheetData>
    <row r="1" spans="1:3" s="61" customFormat="1" ht="33" customHeight="1">
      <c r="A1" s="63" t="str">
        <f>NFZ!A1</f>
        <v>ZMIANA PLANU FINANSOWEGO NARODOWEGO FUNDUSZU ZDROWIA NA 2009 ROK Z 27 MARCA 2009 R.</v>
      </c>
      <c r="B1" s="63"/>
      <c r="C1" s="63"/>
    </row>
    <row r="2" spans="1:3" s="63" customFormat="1" ht="33" customHeight="1">
      <c r="A2" s="164" t="s">
        <v>116</v>
      </c>
      <c r="B2" s="164"/>
      <c r="C2" s="164"/>
    </row>
    <row r="3" spans="1:5" ht="33" customHeight="1">
      <c r="A3" s="1"/>
      <c r="B3" s="89"/>
      <c r="E3" s="30" t="s">
        <v>117</v>
      </c>
    </row>
    <row r="4" spans="1:6" s="6" customFormat="1" ht="33" customHeight="1">
      <c r="A4" s="165" t="s">
        <v>64</v>
      </c>
      <c r="B4" s="165" t="s">
        <v>63</v>
      </c>
      <c r="C4" s="162" t="s">
        <v>235</v>
      </c>
      <c r="D4" s="161" t="s">
        <v>229</v>
      </c>
      <c r="E4" s="161" t="s">
        <v>234</v>
      </c>
      <c r="F4" s="161" t="s">
        <v>233</v>
      </c>
    </row>
    <row r="5" spans="1:6" s="6" customFormat="1" ht="33" customHeight="1">
      <c r="A5" s="165"/>
      <c r="B5" s="165"/>
      <c r="C5" s="163"/>
      <c r="D5" s="161"/>
      <c r="E5" s="161"/>
      <c r="F5" s="161"/>
    </row>
    <row r="6" spans="1:6" s="4" customFormat="1" ht="14.25">
      <c r="A6" s="31">
        <v>1</v>
      </c>
      <c r="B6" s="32">
        <v>2</v>
      </c>
      <c r="C6" s="32" t="s">
        <v>114</v>
      </c>
      <c r="D6" s="32" t="s">
        <v>230</v>
      </c>
      <c r="E6" s="32" t="s">
        <v>231</v>
      </c>
      <c r="F6" s="32" t="s">
        <v>232</v>
      </c>
    </row>
    <row r="7" spans="1:6" s="3" customFormat="1" ht="30" customHeight="1">
      <c r="A7" s="33" t="s">
        <v>0</v>
      </c>
      <c r="B7" s="51" t="s">
        <v>201</v>
      </c>
      <c r="C7" s="16">
        <f>C10+C13+C16+C20+C23+C26+C29+C32+C35+C38+C41+C44+C46+C49+C50+C51+C52+C53</f>
        <v>1007999</v>
      </c>
      <c r="D7" s="16">
        <f>D10+D13+D16+D20+D23+D26+D29+D32+D35+D38+D41+D44+D46+D49+D50+D51+D52+D53</f>
        <v>428799</v>
      </c>
      <c r="E7" s="13">
        <f>IF(C7=D7,"-",D7-C7)</f>
        <v>-579200</v>
      </c>
      <c r="F7" s="90">
        <f>IF(C7=0,"-",D7/C7)</f>
        <v>0.425</v>
      </c>
    </row>
    <row r="8" spans="1:6" s="3" customFormat="1" ht="48.75" customHeight="1">
      <c r="A8" s="39" t="s">
        <v>88</v>
      </c>
      <c r="B8" s="45" t="s">
        <v>89</v>
      </c>
      <c r="C8" s="35">
        <f>C11+C14+C17+C21+C24+C27+C30+C33+C36+C39+C42</f>
        <v>0</v>
      </c>
      <c r="D8" s="35">
        <f>D11+D14+D17+D21+D24+D27+D30+D33+D36+D39+D42</f>
        <v>0</v>
      </c>
      <c r="E8" s="91" t="str">
        <f>IF(C8=D8,"-",D8-C8)</f>
        <v>-</v>
      </c>
      <c r="F8" s="92" t="str">
        <f>IF(C8=0,"-",D8/C8)</f>
        <v>-</v>
      </c>
    </row>
    <row r="9" spans="1:6" s="3" customFormat="1" ht="30.75" customHeight="1">
      <c r="A9" s="39" t="s">
        <v>178</v>
      </c>
      <c r="B9" s="46" t="s">
        <v>195</v>
      </c>
      <c r="C9" s="52">
        <f>C12+C15+C18+C22+C25+C28+C31+C34+C37+C40+C43+C48+C45</f>
        <v>0</v>
      </c>
      <c r="D9" s="52">
        <f>D12+D15+D18+D22+D25+D28+D31+D34+D37+D40+D43+D48+D45</f>
        <v>0</v>
      </c>
      <c r="E9" s="91" t="str">
        <f aca="true" t="shared" si="0" ref="E9:E55">IF(C9=D9,"-",D9-C9)</f>
        <v>-</v>
      </c>
      <c r="F9" s="92" t="str">
        <f aca="true" t="shared" si="1" ref="F9:F72">IF(C9=0,"-",D9/C9)</f>
        <v>-</v>
      </c>
    </row>
    <row r="10" spans="1:6" ht="31.5" customHeight="1">
      <c r="A10" s="40" t="s">
        <v>1</v>
      </c>
      <c r="B10" s="47" t="s">
        <v>66</v>
      </c>
      <c r="C10" s="36">
        <v>0</v>
      </c>
      <c r="D10" s="36">
        <f>C10</f>
        <v>0</v>
      </c>
      <c r="E10" s="91" t="str">
        <f t="shared" si="0"/>
        <v>-</v>
      </c>
      <c r="F10" s="92" t="str">
        <f t="shared" si="1"/>
        <v>-</v>
      </c>
    </row>
    <row r="11" spans="1:6" ht="31.5" customHeight="1">
      <c r="A11" s="39" t="s">
        <v>67</v>
      </c>
      <c r="B11" s="46" t="s">
        <v>87</v>
      </c>
      <c r="C11" s="35">
        <v>0</v>
      </c>
      <c r="D11" s="36">
        <f aca="true" t="shared" si="2" ref="D11:D55">C11</f>
        <v>0</v>
      </c>
      <c r="E11" s="91" t="str">
        <f t="shared" si="0"/>
        <v>-</v>
      </c>
      <c r="F11" s="92" t="str">
        <f t="shared" si="1"/>
        <v>-</v>
      </c>
    </row>
    <row r="12" spans="1:6" ht="31.5" customHeight="1">
      <c r="A12" s="39" t="s">
        <v>179</v>
      </c>
      <c r="B12" s="46" t="s">
        <v>196</v>
      </c>
      <c r="C12" s="35">
        <v>0</v>
      </c>
      <c r="D12" s="36">
        <f t="shared" si="2"/>
        <v>0</v>
      </c>
      <c r="E12" s="91" t="str">
        <f t="shared" si="0"/>
        <v>-</v>
      </c>
      <c r="F12" s="92" t="str">
        <f t="shared" si="1"/>
        <v>-</v>
      </c>
    </row>
    <row r="13" spans="1:6" ht="31.5" customHeight="1">
      <c r="A13" s="40" t="s">
        <v>2</v>
      </c>
      <c r="B13" s="47" t="s">
        <v>68</v>
      </c>
      <c r="C13" s="36">
        <v>0</v>
      </c>
      <c r="D13" s="36">
        <f t="shared" si="2"/>
        <v>0</v>
      </c>
      <c r="E13" s="91" t="str">
        <f t="shared" si="0"/>
        <v>-</v>
      </c>
      <c r="F13" s="92" t="str">
        <f t="shared" si="1"/>
        <v>-</v>
      </c>
    </row>
    <row r="14" spans="1:6" ht="31.5" customHeight="1">
      <c r="A14" s="39" t="s">
        <v>69</v>
      </c>
      <c r="B14" s="46" t="s">
        <v>87</v>
      </c>
      <c r="C14" s="35">
        <v>0</v>
      </c>
      <c r="D14" s="36">
        <f t="shared" si="2"/>
        <v>0</v>
      </c>
      <c r="E14" s="91" t="str">
        <f t="shared" si="0"/>
        <v>-</v>
      </c>
      <c r="F14" s="92" t="str">
        <f t="shared" si="1"/>
        <v>-</v>
      </c>
    </row>
    <row r="15" spans="1:6" ht="31.5" customHeight="1">
      <c r="A15" s="39" t="s">
        <v>180</v>
      </c>
      <c r="B15" s="46" t="s">
        <v>196</v>
      </c>
      <c r="C15" s="35">
        <v>0</v>
      </c>
      <c r="D15" s="36">
        <f t="shared" si="2"/>
        <v>0</v>
      </c>
      <c r="E15" s="91" t="str">
        <f t="shared" si="0"/>
        <v>-</v>
      </c>
      <c r="F15" s="92" t="str">
        <f t="shared" si="1"/>
        <v>-</v>
      </c>
    </row>
    <row r="16" spans="1:6" ht="31.5" customHeight="1">
      <c r="A16" s="40" t="s">
        <v>3</v>
      </c>
      <c r="B16" s="47" t="s">
        <v>227</v>
      </c>
      <c r="C16" s="36">
        <v>0</v>
      </c>
      <c r="D16" s="36">
        <f t="shared" si="2"/>
        <v>0</v>
      </c>
      <c r="E16" s="91" t="str">
        <f t="shared" si="0"/>
        <v>-</v>
      </c>
      <c r="F16" s="92" t="str">
        <f t="shared" si="1"/>
        <v>-</v>
      </c>
    </row>
    <row r="17" spans="1:6" ht="31.5" customHeight="1">
      <c r="A17" s="39" t="s">
        <v>70</v>
      </c>
      <c r="B17" s="46" t="s">
        <v>87</v>
      </c>
      <c r="C17" s="35">
        <v>0</v>
      </c>
      <c r="D17" s="36">
        <f t="shared" si="2"/>
        <v>0</v>
      </c>
      <c r="E17" s="91" t="str">
        <f t="shared" si="0"/>
        <v>-</v>
      </c>
      <c r="F17" s="92" t="str">
        <f t="shared" si="1"/>
        <v>-</v>
      </c>
    </row>
    <row r="18" spans="1:6" ht="31.5" customHeight="1">
      <c r="A18" s="39" t="s">
        <v>90</v>
      </c>
      <c r="B18" s="46" t="s">
        <v>196</v>
      </c>
      <c r="C18" s="36">
        <v>0</v>
      </c>
      <c r="D18" s="36">
        <f t="shared" si="2"/>
        <v>0</v>
      </c>
      <c r="E18" s="91" t="str">
        <f t="shared" si="0"/>
        <v>-</v>
      </c>
      <c r="F18" s="92" t="str">
        <f t="shared" si="1"/>
        <v>-</v>
      </c>
    </row>
    <row r="19" spans="1:6" ht="31.5" customHeight="1">
      <c r="A19" s="39" t="s">
        <v>181</v>
      </c>
      <c r="B19" s="45" t="s">
        <v>91</v>
      </c>
      <c r="C19" s="36">
        <v>0</v>
      </c>
      <c r="D19" s="36">
        <f t="shared" si="2"/>
        <v>0</v>
      </c>
      <c r="E19" s="91" t="str">
        <f t="shared" si="0"/>
        <v>-</v>
      </c>
      <c r="F19" s="92" t="str">
        <f t="shared" si="1"/>
        <v>-</v>
      </c>
    </row>
    <row r="20" spans="1:6" ht="31.5" customHeight="1">
      <c r="A20" s="40" t="s">
        <v>4</v>
      </c>
      <c r="B20" s="47" t="s">
        <v>71</v>
      </c>
      <c r="C20" s="36">
        <v>0</v>
      </c>
      <c r="D20" s="36">
        <f t="shared" si="2"/>
        <v>0</v>
      </c>
      <c r="E20" s="91" t="str">
        <f t="shared" si="0"/>
        <v>-</v>
      </c>
      <c r="F20" s="92" t="str">
        <f t="shared" si="1"/>
        <v>-</v>
      </c>
    </row>
    <row r="21" spans="1:6" ht="31.5" customHeight="1">
      <c r="A21" s="39" t="s">
        <v>72</v>
      </c>
      <c r="B21" s="46" t="s">
        <v>87</v>
      </c>
      <c r="C21" s="35">
        <v>0</v>
      </c>
      <c r="D21" s="36">
        <f t="shared" si="2"/>
        <v>0</v>
      </c>
      <c r="E21" s="91" t="str">
        <f t="shared" si="0"/>
        <v>-</v>
      </c>
      <c r="F21" s="92" t="str">
        <f t="shared" si="1"/>
        <v>-</v>
      </c>
    </row>
    <row r="22" spans="1:6" ht="31.5" customHeight="1">
      <c r="A22" s="39" t="s">
        <v>182</v>
      </c>
      <c r="B22" s="46" t="s">
        <v>196</v>
      </c>
      <c r="C22" s="35">
        <v>0</v>
      </c>
      <c r="D22" s="36">
        <f t="shared" si="2"/>
        <v>0</v>
      </c>
      <c r="E22" s="91" t="str">
        <f t="shared" si="0"/>
        <v>-</v>
      </c>
      <c r="F22" s="92" t="str">
        <f t="shared" si="1"/>
        <v>-</v>
      </c>
    </row>
    <row r="23" spans="1:6" ht="31.5" customHeight="1">
      <c r="A23" s="40" t="s">
        <v>5</v>
      </c>
      <c r="B23" s="47" t="s">
        <v>73</v>
      </c>
      <c r="C23" s="36">
        <v>0</v>
      </c>
      <c r="D23" s="36">
        <f t="shared" si="2"/>
        <v>0</v>
      </c>
      <c r="E23" s="91" t="str">
        <f t="shared" si="0"/>
        <v>-</v>
      </c>
      <c r="F23" s="92" t="str">
        <f t="shared" si="1"/>
        <v>-</v>
      </c>
    </row>
    <row r="24" spans="1:6" ht="31.5" customHeight="1">
      <c r="A24" s="39" t="s">
        <v>74</v>
      </c>
      <c r="B24" s="46" t="s">
        <v>87</v>
      </c>
      <c r="C24" s="35">
        <v>0</v>
      </c>
      <c r="D24" s="36">
        <f t="shared" si="2"/>
        <v>0</v>
      </c>
      <c r="E24" s="91" t="str">
        <f t="shared" si="0"/>
        <v>-</v>
      </c>
      <c r="F24" s="92" t="str">
        <f t="shared" si="1"/>
        <v>-</v>
      </c>
    </row>
    <row r="25" spans="1:6" ht="31.5" customHeight="1">
      <c r="A25" s="39" t="s">
        <v>183</v>
      </c>
      <c r="B25" s="46" t="s">
        <v>196</v>
      </c>
      <c r="C25" s="35">
        <v>0</v>
      </c>
      <c r="D25" s="36">
        <f t="shared" si="2"/>
        <v>0</v>
      </c>
      <c r="E25" s="91" t="str">
        <f t="shared" si="0"/>
        <v>-</v>
      </c>
      <c r="F25" s="92" t="str">
        <f t="shared" si="1"/>
        <v>-</v>
      </c>
    </row>
    <row r="26" spans="1:6" ht="31.5" customHeight="1">
      <c r="A26" s="40" t="s">
        <v>6</v>
      </c>
      <c r="B26" s="47" t="s">
        <v>75</v>
      </c>
      <c r="C26" s="36">
        <v>0</v>
      </c>
      <c r="D26" s="36">
        <f t="shared" si="2"/>
        <v>0</v>
      </c>
      <c r="E26" s="91" t="str">
        <f t="shared" si="0"/>
        <v>-</v>
      </c>
      <c r="F26" s="92" t="str">
        <f t="shared" si="1"/>
        <v>-</v>
      </c>
    </row>
    <row r="27" spans="1:6" ht="31.5" customHeight="1">
      <c r="A27" s="39" t="s">
        <v>76</v>
      </c>
      <c r="B27" s="46" t="s">
        <v>87</v>
      </c>
      <c r="C27" s="35">
        <v>0</v>
      </c>
      <c r="D27" s="36">
        <f t="shared" si="2"/>
        <v>0</v>
      </c>
      <c r="E27" s="91" t="str">
        <f t="shared" si="0"/>
        <v>-</v>
      </c>
      <c r="F27" s="92" t="str">
        <f t="shared" si="1"/>
        <v>-</v>
      </c>
    </row>
    <row r="28" spans="1:6" ht="31.5" customHeight="1">
      <c r="A28" s="39" t="s">
        <v>184</v>
      </c>
      <c r="B28" s="46" t="s">
        <v>196</v>
      </c>
      <c r="C28" s="35">
        <v>0</v>
      </c>
      <c r="D28" s="36">
        <f t="shared" si="2"/>
        <v>0</v>
      </c>
      <c r="E28" s="91" t="str">
        <f t="shared" si="0"/>
        <v>-</v>
      </c>
      <c r="F28" s="92" t="str">
        <f t="shared" si="1"/>
        <v>-</v>
      </c>
    </row>
    <row r="29" spans="1:6" ht="31.5" customHeight="1">
      <c r="A29" s="40" t="s">
        <v>7</v>
      </c>
      <c r="B29" s="47" t="s">
        <v>77</v>
      </c>
      <c r="C29" s="36">
        <v>0</v>
      </c>
      <c r="D29" s="36">
        <f t="shared" si="2"/>
        <v>0</v>
      </c>
      <c r="E29" s="91" t="str">
        <f t="shared" si="0"/>
        <v>-</v>
      </c>
      <c r="F29" s="92" t="str">
        <f t="shared" si="1"/>
        <v>-</v>
      </c>
    </row>
    <row r="30" spans="1:6" ht="31.5" customHeight="1">
      <c r="A30" s="39" t="s">
        <v>78</v>
      </c>
      <c r="B30" s="46" t="s">
        <v>87</v>
      </c>
      <c r="C30" s="35">
        <v>0</v>
      </c>
      <c r="D30" s="36">
        <f t="shared" si="2"/>
        <v>0</v>
      </c>
      <c r="E30" s="91" t="str">
        <f t="shared" si="0"/>
        <v>-</v>
      </c>
      <c r="F30" s="92" t="str">
        <f t="shared" si="1"/>
        <v>-</v>
      </c>
    </row>
    <row r="31" spans="1:6" ht="31.5" customHeight="1">
      <c r="A31" s="39" t="s">
        <v>185</v>
      </c>
      <c r="B31" s="46" t="s">
        <v>196</v>
      </c>
      <c r="C31" s="35">
        <v>0</v>
      </c>
      <c r="D31" s="36">
        <f t="shared" si="2"/>
        <v>0</v>
      </c>
      <c r="E31" s="91" t="str">
        <f t="shared" si="0"/>
        <v>-</v>
      </c>
      <c r="F31" s="92" t="str">
        <f t="shared" si="1"/>
        <v>-</v>
      </c>
    </row>
    <row r="32" spans="1:6" ht="31.5" customHeight="1">
      <c r="A32" s="40" t="s">
        <v>8</v>
      </c>
      <c r="B32" s="47" t="s">
        <v>79</v>
      </c>
      <c r="C32" s="36">
        <v>0</v>
      </c>
      <c r="D32" s="36">
        <f t="shared" si="2"/>
        <v>0</v>
      </c>
      <c r="E32" s="91" t="str">
        <f t="shared" si="0"/>
        <v>-</v>
      </c>
      <c r="F32" s="92" t="str">
        <f t="shared" si="1"/>
        <v>-</v>
      </c>
    </row>
    <row r="33" spans="1:6" ht="31.5" customHeight="1">
      <c r="A33" s="39" t="s">
        <v>80</v>
      </c>
      <c r="B33" s="46" t="s">
        <v>87</v>
      </c>
      <c r="C33" s="35">
        <v>0</v>
      </c>
      <c r="D33" s="36">
        <f t="shared" si="2"/>
        <v>0</v>
      </c>
      <c r="E33" s="91" t="str">
        <f t="shared" si="0"/>
        <v>-</v>
      </c>
      <c r="F33" s="92" t="str">
        <f t="shared" si="1"/>
        <v>-</v>
      </c>
    </row>
    <row r="34" spans="1:6" ht="31.5" customHeight="1">
      <c r="A34" s="39" t="s">
        <v>186</v>
      </c>
      <c r="B34" s="46" t="s">
        <v>196</v>
      </c>
      <c r="C34" s="35">
        <v>0</v>
      </c>
      <c r="D34" s="36">
        <f t="shared" si="2"/>
        <v>0</v>
      </c>
      <c r="E34" s="91" t="str">
        <f t="shared" si="0"/>
        <v>-</v>
      </c>
      <c r="F34" s="92" t="str">
        <f t="shared" si="1"/>
        <v>-</v>
      </c>
    </row>
    <row r="35" spans="1:6" ht="31.5" customHeight="1">
      <c r="A35" s="40" t="s">
        <v>9</v>
      </c>
      <c r="B35" s="47" t="s">
        <v>81</v>
      </c>
      <c r="C35" s="36">
        <v>0</v>
      </c>
      <c r="D35" s="36">
        <f t="shared" si="2"/>
        <v>0</v>
      </c>
      <c r="E35" s="91" t="str">
        <f t="shared" si="0"/>
        <v>-</v>
      </c>
      <c r="F35" s="92" t="str">
        <f t="shared" si="1"/>
        <v>-</v>
      </c>
    </row>
    <row r="36" spans="1:6" ht="31.5" customHeight="1">
      <c r="A36" s="39" t="s">
        <v>82</v>
      </c>
      <c r="B36" s="46" t="s">
        <v>87</v>
      </c>
      <c r="C36" s="35">
        <v>0</v>
      </c>
      <c r="D36" s="36">
        <f t="shared" si="2"/>
        <v>0</v>
      </c>
      <c r="E36" s="91" t="str">
        <f t="shared" si="0"/>
        <v>-</v>
      </c>
      <c r="F36" s="92" t="str">
        <f t="shared" si="1"/>
        <v>-</v>
      </c>
    </row>
    <row r="37" spans="1:6" ht="31.5" customHeight="1">
      <c r="A37" s="39" t="s">
        <v>187</v>
      </c>
      <c r="B37" s="46" t="s">
        <v>196</v>
      </c>
      <c r="C37" s="35">
        <v>0</v>
      </c>
      <c r="D37" s="36">
        <f t="shared" si="2"/>
        <v>0</v>
      </c>
      <c r="E37" s="91" t="str">
        <f t="shared" si="0"/>
        <v>-</v>
      </c>
      <c r="F37" s="92" t="str">
        <f t="shared" si="1"/>
        <v>-</v>
      </c>
    </row>
    <row r="38" spans="1:6" ht="36.75" customHeight="1">
      <c r="A38" s="40" t="s">
        <v>10</v>
      </c>
      <c r="B38" s="47" t="s">
        <v>86</v>
      </c>
      <c r="C38" s="36">
        <v>0</v>
      </c>
      <c r="D38" s="36">
        <f t="shared" si="2"/>
        <v>0</v>
      </c>
      <c r="E38" s="91" t="str">
        <f t="shared" si="0"/>
        <v>-</v>
      </c>
      <c r="F38" s="92" t="str">
        <f t="shared" si="1"/>
        <v>-</v>
      </c>
    </row>
    <row r="39" spans="1:6" ht="31.5" customHeight="1">
      <c r="A39" s="39" t="s">
        <v>83</v>
      </c>
      <c r="B39" s="46" t="s">
        <v>87</v>
      </c>
      <c r="C39" s="35">
        <v>0</v>
      </c>
      <c r="D39" s="36">
        <f t="shared" si="2"/>
        <v>0</v>
      </c>
      <c r="E39" s="91" t="str">
        <f t="shared" si="0"/>
        <v>-</v>
      </c>
      <c r="F39" s="92" t="str">
        <f t="shared" si="1"/>
        <v>-</v>
      </c>
    </row>
    <row r="40" spans="1:6" ht="31.5" customHeight="1">
      <c r="A40" s="39" t="s">
        <v>188</v>
      </c>
      <c r="B40" s="46" t="s">
        <v>196</v>
      </c>
      <c r="C40" s="35">
        <v>0</v>
      </c>
      <c r="D40" s="36">
        <f t="shared" si="2"/>
        <v>0</v>
      </c>
      <c r="E40" s="91" t="str">
        <f t="shared" si="0"/>
        <v>-</v>
      </c>
      <c r="F40" s="92" t="str">
        <f t="shared" si="1"/>
        <v>-</v>
      </c>
    </row>
    <row r="41" spans="1:6" ht="31.5" customHeight="1">
      <c r="A41" s="40" t="s">
        <v>11</v>
      </c>
      <c r="B41" s="47" t="s">
        <v>84</v>
      </c>
      <c r="C41" s="36">
        <v>0</v>
      </c>
      <c r="D41" s="36">
        <f t="shared" si="2"/>
        <v>0</v>
      </c>
      <c r="E41" s="91" t="str">
        <f t="shared" si="0"/>
        <v>-</v>
      </c>
      <c r="F41" s="92" t="str">
        <f t="shared" si="1"/>
        <v>-</v>
      </c>
    </row>
    <row r="42" spans="1:6" ht="31.5" customHeight="1">
      <c r="A42" s="39" t="s">
        <v>85</v>
      </c>
      <c r="B42" s="46" t="s">
        <v>87</v>
      </c>
      <c r="C42" s="35">
        <v>0</v>
      </c>
      <c r="D42" s="36">
        <f t="shared" si="2"/>
        <v>0</v>
      </c>
      <c r="E42" s="91" t="str">
        <f t="shared" si="0"/>
        <v>-</v>
      </c>
      <c r="F42" s="92" t="str">
        <f t="shared" si="1"/>
        <v>-</v>
      </c>
    </row>
    <row r="43" spans="1:6" ht="31.5" customHeight="1">
      <c r="A43" s="39" t="s">
        <v>189</v>
      </c>
      <c r="B43" s="46" t="s">
        <v>196</v>
      </c>
      <c r="C43" s="35">
        <v>0</v>
      </c>
      <c r="D43" s="36">
        <f t="shared" si="2"/>
        <v>0</v>
      </c>
      <c r="E43" s="91" t="str">
        <f t="shared" si="0"/>
        <v>-</v>
      </c>
      <c r="F43" s="92" t="str">
        <f t="shared" si="1"/>
        <v>-</v>
      </c>
    </row>
    <row r="44" spans="1:6" ht="31.5" customHeight="1">
      <c r="A44" s="40" t="s">
        <v>12</v>
      </c>
      <c r="B44" s="47" t="s">
        <v>13</v>
      </c>
      <c r="C44" s="36">
        <v>0</v>
      </c>
      <c r="D44" s="36">
        <f t="shared" si="2"/>
        <v>0</v>
      </c>
      <c r="E44" s="91" t="str">
        <f t="shared" si="0"/>
        <v>-</v>
      </c>
      <c r="F44" s="92" t="str">
        <f t="shared" si="1"/>
        <v>-</v>
      </c>
    </row>
    <row r="45" spans="1:6" ht="31.5" customHeight="1">
      <c r="A45" s="39" t="s">
        <v>190</v>
      </c>
      <c r="B45" s="45" t="s">
        <v>196</v>
      </c>
      <c r="C45" s="36">
        <v>0</v>
      </c>
      <c r="D45" s="36">
        <f t="shared" si="2"/>
        <v>0</v>
      </c>
      <c r="E45" s="91" t="str">
        <f t="shared" si="0"/>
        <v>-</v>
      </c>
      <c r="F45" s="92" t="str">
        <f t="shared" si="1"/>
        <v>-</v>
      </c>
    </row>
    <row r="46" spans="1:6" ht="31.5" customHeight="1">
      <c r="A46" s="40" t="s">
        <v>14</v>
      </c>
      <c r="B46" s="47" t="s">
        <v>15</v>
      </c>
      <c r="C46" s="36">
        <v>0</v>
      </c>
      <c r="D46" s="36">
        <f t="shared" si="2"/>
        <v>0</v>
      </c>
      <c r="E46" s="91" t="str">
        <f t="shared" si="0"/>
        <v>-</v>
      </c>
      <c r="F46" s="92" t="str">
        <f t="shared" si="1"/>
        <v>-</v>
      </c>
    </row>
    <row r="47" spans="1:6" ht="31.5" customHeight="1">
      <c r="A47" s="39" t="s">
        <v>92</v>
      </c>
      <c r="B47" s="45" t="s">
        <v>93</v>
      </c>
      <c r="C47" s="36">
        <v>0</v>
      </c>
      <c r="D47" s="36">
        <f t="shared" si="2"/>
        <v>0</v>
      </c>
      <c r="E47" s="91" t="str">
        <f t="shared" si="0"/>
        <v>-</v>
      </c>
      <c r="F47" s="92" t="str">
        <f t="shared" si="1"/>
        <v>-</v>
      </c>
    </row>
    <row r="48" spans="1:6" ht="31.5" customHeight="1">
      <c r="A48" s="39" t="s">
        <v>191</v>
      </c>
      <c r="B48" s="45" t="s">
        <v>196</v>
      </c>
      <c r="C48" s="36">
        <v>0</v>
      </c>
      <c r="D48" s="36">
        <f t="shared" si="2"/>
        <v>0</v>
      </c>
      <c r="E48" s="91" t="str">
        <f t="shared" si="0"/>
        <v>-</v>
      </c>
      <c r="F48" s="92" t="str">
        <f t="shared" si="1"/>
        <v>-</v>
      </c>
    </row>
    <row r="49" spans="1:6" ht="33" customHeight="1">
      <c r="A49" s="41" t="s">
        <v>16</v>
      </c>
      <c r="B49" s="48" t="s">
        <v>197</v>
      </c>
      <c r="C49" s="36">
        <v>416230</v>
      </c>
      <c r="D49" s="36">
        <f t="shared" si="2"/>
        <v>416230</v>
      </c>
      <c r="E49" s="91" t="str">
        <f>IF(C49=D49,"-",D49-C49)</f>
        <v>-</v>
      </c>
      <c r="F49" s="92">
        <f>IF(C49=0,"-",D49/C49)</f>
        <v>1</v>
      </c>
    </row>
    <row r="50" spans="1:6" ht="33" customHeight="1">
      <c r="A50" s="42" t="s">
        <v>17</v>
      </c>
      <c r="B50" s="49" t="s">
        <v>61</v>
      </c>
      <c r="C50" s="36">
        <v>12569</v>
      </c>
      <c r="D50" s="36">
        <f>C50</f>
        <v>12569</v>
      </c>
      <c r="E50" s="91" t="str">
        <f>IF(C50=D50,"-",D50-C50)</f>
        <v>-</v>
      </c>
      <c r="F50" s="92">
        <f>IF(C50=0,"-",D50/C50)</f>
        <v>1</v>
      </c>
    </row>
    <row r="51" spans="1:6" ht="33" customHeight="1">
      <c r="A51" s="42" t="s">
        <v>192</v>
      </c>
      <c r="B51" s="49" t="s">
        <v>198</v>
      </c>
      <c r="C51" s="36">
        <v>579200</v>
      </c>
      <c r="D51" s="36">
        <f>C51-579200</f>
        <v>0</v>
      </c>
      <c r="E51" s="91">
        <f>IF(C51=D51,"-",D51-C51)</f>
        <v>-579200</v>
      </c>
      <c r="F51" s="92">
        <f>IF(C51=0,"-",D51/C51)</f>
        <v>0</v>
      </c>
    </row>
    <row r="52" spans="1:6" ht="33" customHeight="1">
      <c r="A52" s="42" t="s">
        <v>193</v>
      </c>
      <c r="B52" s="49" t="s">
        <v>199</v>
      </c>
      <c r="C52" s="36">
        <v>0</v>
      </c>
      <c r="D52" s="36">
        <f t="shared" si="2"/>
        <v>0</v>
      </c>
      <c r="E52" s="91" t="str">
        <f>IF(C52=D52,"-",D52-C52)</f>
        <v>-</v>
      </c>
      <c r="F52" s="92" t="str">
        <f>IF(C52=0,"-",D52/C52)</f>
        <v>-</v>
      </c>
    </row>
    <row r="53" spans="1:6" ht="33" customHeight="1">
      <c r="A53" s="42" t="s">
        <v>194</v>
      </c>
      <c r="B53" s="49" t="s">
        <v>200</v>
      </c>
      <c r="C53" s="36">
        <v>0</v>
      </c>
      <c r="D53" s="36">
        <f t="shared" si="2"/>
        <v>0</v>
      </c>
      <c r="E53" s="91" t="str">
        <f>IF(C53=D53,"-",D53-C53)</f>
        <v>-</v>
      </c>
      <c r="F53" s="92" t="str">
        <f>IF(C53=0,"-",D53/C53)</f>
        <v>-</v>
      </c>
    </row>
    <row r="54" spans="1:6" s="5" customFormat="1" ht="31.5" customHeight="1">
      <c r="A54" s="43" t="s">
        <v>95</v>
      </c>
      <c r="B54" s="50" t="s">
        <v>96</v>
      </c>
      <c r="C54" s="35">
        <v>629</v>
      </c>
      <c r="D54" s="36">
        <f>C54</f>
        <v>629</v>
      </c>
      <c r="E54" s="91" t="str">
        <f t="shared" si="0"/>
        <v>-</v>
      </c>
      <c r="F54" s="92">
        <f t="shared" si="1"/>
        <v>1</v>
      </c>
    </row>
    <row r="55" spans="1:6" s="5" customFormat="1" ht="31.5" customHeight="1">
      <c r="A55" s="43" t="s">
        <v>94</v>
      </c>
      <c r="B55" s="50" t="s">
        <v>97</v>
      </c>
      <c r="C55" s="35">
        <v>0</v>
      </c>
      <c r="D55" s="36">
        <f t="shared" si="2"/>
        <v>0</v>
      </c>
      <c r="E55" s="91" t="str">
        <f t="shared" si="0"/>
        <v>-</v>
      </c>
      <c r="F55" s="92" t="str">
        <f t="shared" si="1"/>
        <v>-</v>
      </c>
    </row>
    <row r="56" spans="1:6" s="3" customFormat="1" ht="30" customHeight="1">
      <c r="A56" s="37" t="s">
        <v>18</v>
      </c>
      <c r="B56" s="59" t="s">
        <v>19</v>
      </c>
      <c r="C56" s="34">
        <f>C57+C58+C59+C67+C68+C74+C75+C76+C73</f>
        <v>178164</v>
      </c>
      <c r="D56" s="34">
        <f>D57+D58+D59+D67+D68+D74+D75+D76+D73</f>
        <v>178164</v>
      </c>
      <c r="E56" s="13" t="str">
        <f>IF(C56=D56,"-",D56-C56)</f>
        <v>-</v>
      </c>
      <c r="F56" s="93">
        <f t="shared" si="1"/>
        <v>1</v>
      </c>
    </row>
    <row r="57" spans="1:6" ht="28.5" customHeight="1">
      <c r="A57" s="42" t="s">
        <v>20</v>
      </c>
      <c r="B57" s="53" t="s">
        <v>21</v>
      </c>
      <c r="C57" s="35">
        <v>3165</v>
      </c>
      <c r="D57" s="35">
        <f>C57</f>
        <v>3165</v>
      </c>
      <c r="E57" s="91" t="str">
        <f aca="true" t="shared" si="3" ref="E57:E77">IF(C57=D57,"-",D57-C57)</f>
        <v>-</v>
      </c>
      <c r="F57" s="92">
        <f t="shared" si="1"/>
        <v>1</v>
      </c>
    </row>
    <row r="58" spans="1:6" ht="28.5" customHeight="1">
      <c r="A58" s="42" t="s">
        <v>22</v>
      </c>
      <c r="B58" s="53" t="s">
        <v>23</v>
      </c>
      <c r="C58" s="35">
        <v>64006</v>
      </c>
      <c r="D58" s="35">
        <f>C58</f>
        <v>64006</v>
      </c>
      <c r="E58" s="91" t="str">
        <f t="shared" si="3"/>
        <v>-</v>
      </c>
      <c r="F58" s="92">
        <f t="shared" si="1"/>
        <v>1</v>
      </c>
    </row>
    <row r="59" spans="1:6" ht="28.5" customHeight="1">
      <c r="A59" s="42" t="s">
        <v>24</v>
      </c>
      <c r="B59" s="54" t="s">
        <v>38</v>
      </c>
      <c r="C59" s="35">
        <f>C60+C62+C63+C64+C65+C66</f>
        <v>263</v>
      </c>
      <c r="D59" s="35">
        <f>D60+D62+D63+D64+D65+D66</f>
        <v>263</v>
      </c>
      <c r="E59" s="91" t="str">
        <f t="shared" si="3"/>
        <v>-</v>
      </c>
      <c r="F59" s="92">
        <f t="shared" si="1"/>
        <v>1</v>
      </c>
    </row>
    <row r="60" spans="1:6" ht="28.5" customHeight="1">
      <c r="A60" s="55" t="s">
        <v>46</v>
      </c>
      <c r="B60" s="56" t="s">
        <v>39</v>
      </c>
      <c r="C60" s="35">
        <v>29</v>
      </c>
      <c r="D60" s="35">
        <f>C60</f>
        <v>29</v>
      </c>
      <c r="E60" s="91" t="str">
        <f t="shared" si="3"/>
        <v>-</v>
      </c>
      <c r="F60" s="92">
        <f t="shared" si="1"/>
        <v>1</v>
      </c>
    </row>
    <row r="61" spans="1:6" ht="28.5" customHeight="1">
      <c r="A61" s="55" t="s">
        <v>47</v>
      </c>
      <c r="B61" s="57" t="s">
        <v>40</v>
      </c>
      <c r="C61" s="35">
        <v>29</v>
      </c>
      <c r="D61" s="35">
        <f aca="true" t="shared" si="4" ref="D61:D71">C61</f>
        <v>29</v>
      </c>
      <c r="E61" s="91" t="str">
        <f t="shared" si="3"/>
        <v>-</v>
      </c>
      <c r="F61" s="92">
        <f t="shared" si="1"/>
        <v>1</v>
      </c>
    </row>
    <row r="62" spans="1:6" ht="28.5" customHeight="1">
      <c r="A62" s="55" t="s">
        <v>48</v>
      </c>
      <c r="B62" s="56" t="s">
        <v>41</v>
      </c>
      <c r="C62" s="35">
        <v>29</v>
      </c>
      <c r="D62" s="35">
        <f t="shared" si="4"/>
        <v>29</v>
      </c>
      <c r="E62" s="91" t="str">
        <f t="shared" si="3"/>
        <v>-</v>
      </c>
      <c r="F62" s="92">
        <f t="shared" si="1"/>
        <v>1</v>
      </c>
    </row>
    <row r="63" spans="1:6" ht="28.5" customHeight="1">
      <c r="A63" s="55" t="s">
        <v>49</v>
      </c>
      <c r="B63" s="56" t="s">
        <v>42</v>
      </c>
      <c r="C63" s="35">
        <v>2</v>
      </c>
      <c r="D63" s="35">
        <f t="shared" si="4"/>
        <v>2</v>
      </c>
      <c r="E63" s="91" t="str">
        <f t="shared" si="3"/>
        <v>-</v>
      </c>
      <c r="F63" s="92">
        <f t="shared" si="1"/>
        <v>1</v>
      </c>
    </row>
    <row r="64" spans="1:6" ht="28.5" customHeight="1">
      <c r="A64" s="55" t="s">
        <v>50</v>
      </c>
      <c r="B64" s="56" t="s">
        <v>43</v>
      </c>
      <c r="C64" s="35">
        <v>0</v>
      </c>
      <c r="D64" s="35">
        <f t="shared" si="4"/>
        <v>0</v>
      </c>
      <c r="E64" s="91" t="str">
        <f t="shared" si="3"/>
        <v>-</v>
      </c>
      <c r="F64" s="92" t="str">
        <f t="shared" si="1"/>
        <v>-</v>
      </c>
    </row>
    <row r="65" spans="1:6" ht="28.5" customHeight="1">
      <c r="A65" s="55" t="s">
        <v>51</v>
      </c>
      <c r="B65" s="56" t="s">
        <v>44</v>
      </c>
      <c r="C65" s="35">
        <v>192</v>
      </c>
      <c r="D65" s="35">
        <f t="shared" si="4"/>
        <v>192</v>
      </c>
      <c r="E65" s="91" t="str">
        <f t="shared" si="3"/>
        <v>-</v>
      </c>
      <c r="F65" s="92">
        <f t="shared" si="1"/>
        <v>1</v>
      </c>
    </row>
    <row r="66" spans="1:6" ht="28.5" customHeight="1">
      <c r="A66" s="55" t="s">
        <v>52</v>
      </c>
      <c r="B66" s="56" t="s">
        <v>45</v>
      </c>
      <c r="C66" s="35">
        <v>11</v>
      </c>
      <c r="D66" s="35">
        <f t="shared" si="4"/>
        <v>11</v>
      </c>
      <c r="E66" s="91" t="str">
        <f t="shared" si="3"/>
        <v>-</v>
      </c>
      <c r="F66" s="92">
        <f t="shared" si="1"/>
        <v>1</v>
      </c>
    </row>
    <row r="67" spans="1:6" ht="28.5" customHeight="1">
      <c r="A67" s="42" t="s">
        <v>25</v>
      </c>
      <c r="B67" s="53" t="s">
        <v>26</v>
      </c>
      <c r="C67" s="35">
        <v>30109</v>
      </c>
      <c r="D67" s="35">
        <f>C67</f>
        <v>30109</v>
      </c>
      <c r="E67" s="91" t="str">
        <f t="shared" si="3"/>
        <v>-</v>
      </c>
      <c r="F67" s="92">
        <f t="shared" si="1"/>
        <v>1</v>
      </c>
    </row>
    <row r="68" spans="1:6" ht="28.5" customHeight="1">
      <c r="A68" s="42" t="s">
        <v>27</v>
      </c>
      <c r="B68" s="54" t="s">
        <v>62</v>
      </c>
      <c r="C68" s="35">
        <f>SUM(C69:C72)</f>
        <v>6964</v>
      </c>
      <c r="D68" s="35">
        <f>SUM(D69:D72)</f>
        <v>6964</v>
      </c>
      <c r="E68" s="91" t="str">
        <f t="shared" si="3"/>
        <v>-</v>
      </c>
      <c r="F68" s="92">
        <f t="shared" si="1"/>
        <v>1</v>
      </c>
    </row>
    <row r="69" spans="1:6" ht="28.5" customHeight="1">
      <c r="A69" s="55" t="s">
        <v>57</v>
      </c>
      <c r="B69" s="56" t="s">
        <v>53</v>
      </c>
      <c r="C69" s="35">
        <v>4562</v>
      </c>
      <c r="D69" s="35">
        <f>C69</f>
        <v>4562</v>
      </c>
      <c r="E69" s="91" t="str">
        <f t="shared" si="3"/>
        <v>-</v>
      </c>
      <c r="F69" s="92">
        <f t="shared" si="1"/>
        <v>1</v>
      </c>
    </row>
    <row r="70" spans="1:6" ht="28.5" customHeight="1">
      <c r="A70" s="55" t="s">
        <v>58</v>
      </c>
      <c r="B70" s="56" t="s">
        <v>54</v>
      </c>
      <c r="C70" s="35">
        <v>736</v>
      </c>
      <c r="D70" s="35">
        <f>C70</f>
        <v>736</v>
      </c>
      <c r="E70" s="91" t="str">
        <f t="shared" si="3"/>
        <v>-</v>
      </c>
      <c r="F70" s="92">
        <f t="shared" si="1"/>
        <v>1</v>
      </c>
    </row>
    <row r="71" spans="1:6" ht="28.5" customHeight="1">
      <c r="A71" s="55" t="s">
        <v>59</v>
      </c>
      <c r="B71" s="56" t="s">
        <v>55</v>
      </c>
      <c r="C71" s="35">
        <v>0</v>
      </c>
      <c r="D71" s="35">
        <f t="shared" si="4"/>
        <v>0</v>
      </c>
      <c r="E71" s="91" t="str">
        <f t="shared" si="3"/>
        <v>-</v>
      </c>
      <c r="F71" s="92" t="str">
        <f t="shared" si="1"/>
        <v>-</v>
      </c>
    </row>
    <row r="72" spans="1:6" ht="28.5" customHeight="1">
      <c r="A72" s="55" t="s">
        <v>60</v>
      </c>
      <c r="B72" s="56" t="s">
        <v>56</v>
      </c>
      <c r="C72" s="35">
        <v>1666</v>
      </c>
      <c r="D72" s="35">
        <f>C72</f>
        <v>1666</v>
      </c>
      <c r="E72" s="91" t="str">
        <f t="shared" si="3"/>
        <v>-</v>
      </c>
      <c r="F72" s="92">
        <f t="shared" si="1"/>
        <v>1</v>
      </c>
    </row>
    <row r="73" spans="1:6" ht="28.5" customHeight="1">
      <c r="A73" s="42" t="s">
        <v>28</v>
      </c>
      <c r="B73" s="53" t="s">
        <v>29</v>
      </c>
      <c r="C73" s="35">
        <v>200</v>
      </c>
      <c r="D73" s="35">
        <f>C73</f>
        <v>200</v>
      </c>
      <c r="E73" s="91" t="str">
        <f t="shared" si="3"/>
        <v>-</v>
      </c>
      <c r="F73" s="92">
        <f aca="true" t="shared" si="5" ref="F73:F81">IF(C73=0,"-",D73/C73)</f>
        <v>1</v>
      </c>
    </row>
    <row r="74" spans="1:6" ht="48" customHeight="1">
      <c r="A74" s="42" t="s">
        <v>30</v>
      </c>
      <c r="B74" s="53" t="s">
        <v>148</v>
      </c>
      <c r="C74" s="36">
        <v>71259</v>
      </c>
      <c r="D74" s="35">
        <f>C74</f>
        <v>71259</v>
      </c>
      <c r="E74" s="91" t="str">
        <f t="shared" si="3"/>
        <v>-</v>
      </c>
      <c r="F74" s="94">
        <f t="shared" si="5"/>
        <v>1</v>
      </c>
    </row>
    <row r="75" spans="1:6" ht="35.25" customHeight="1">
      <c r="A75" s="42" t="s">
        <v>31</v>
      </c>
      <c r="B75" s="53" t="s">
        <v>32</v>
      </c>
      <c r="C75" s="36">
        <v>586</v>
      </c>
      <c r="D75" s="35">
        <f>C75</f>
        <v>586</v>
      </c>
      <c r="E75" s="91" t="str">
        <f t="shared" si="3"/>
        <v>-</v>
      </c>
      <c r="F75" s="94">
        <f t="shared" si="5"/>
        <v>1</v>
      </c>
    </row>
    <row r="76" spans="1:6" ht="35.25" customHeight="1">
      <c r="A76" s="42" t="s">
        <v>33</v>
      </c>
      <c r="B76" s="53" t="s">
        <v>34</v>
      </c>
      <c r="C76" s="35">
        <v>1612</v>
      </c>
      <c r="D76" s="35">
        <f>C76</f>
        <v>1612</v>
      </c>
      <c r="E76" s="91" t="str">
        <f t="shared" si="3"/>
        <v>-</v>
      </c>
      <c r="F76" s="92">
        <f t="shared" si="5"/>
        <v>1</v>
      </c>
    </row>
    <row r="77" spans="1:6" s="3" customFormat="1" ht="30" customHeight="1">
      <c r="A77" s="44" t="s">
        <v>35</v>
      </c>
      <c r="B77" s="58" t="s">
        <v>202</v>
      </c>
      <c r="C77" s="38">
        <f>SUM(C78:C81)</f>
        <v>872</v>
      </c>
      <c r="D77" s="38">
        <f>SUM(D78:D81)</f>
        <v>872</v>
      </c>
      <c r="E77" s="13" t="str">
        <f t="shared" si="3"/>
        <v>-</v>
      </c>
      <c r="F77" s="95">
        <f t="shared" si="5"/>
        <v>1</v>
      </c>
    </row>
    <row r="78" spans="1:6" ht="42" customHeight="1">
      <c r="A78" s="42" t="s">
        <v>153</v>
      </c>
      <c r="B78" s="53" t="s">
        <v>203</v>
      </c>
      <c r="C78" s="35">
        <v>0</v>
      </c>
      <c r="D78" s="35">
        <f>C78</f>
        <v>0</v>
      </c>
      <c r="E78" s="96" t="str">
        <f>IF(C78=D78,"-",D78-C78)</f>
        <v>-</v>
      </c>
      <c r="F78" s="92" t="str">
        <f t="shared" si="5"/>
        <v>-</v>
      </c>
    </row>
    <row r="79" spans="1:6" ht="31.5" customHeight="1">
      <c r="A79" s="42" t="s">
        <v>36</v>
      </c>
      <c r="B79" s="53" t="s">
        <v>65</v>
      </c>
      <c r="C79" s="35">
        <v>600</v>
      </c>
      <c r="D79" s="35">
        <f>C79</f>
        <v>600</v>
      </c>
      <c r="E79" s="96" t="str">
        <f>IF(C79=D79,"-",D79-C79)</f>
        <v>-</v>
      </c>
      <c r="F79" s="92">
        <f t="shared" si="5"/>
        <v>1</v>
      </c>
    </row>
    <row r="80" spans="1:6" ht="31.5" customHeight="1">
      <c r="A80" s="42" t="s">
        <v>37</v>
      </c>
      <c r="B80" s="53" t="s">
        <v>204</v>
      </c>
      <c r="C80" s="35">
        <v>0</v>
      </c>
      <c r="D80" s="35">
        <f>C80</f>
        <v>0</v>
      </c>
      <c r="E80" s="96" t="str">
        <f>IF(C80=D80,"-",D80-C80)</f>
        <v>-</v>
      </c>
      <c r="F80" s="92" t="str">
        <f t="shared" si="5"/>
        <v>-</v>
      </c>
    </row>
    <row r="81" spans="1:6" ht="31.5" customHeight="1">
      <c r="A81" s="42" t="s">
        <v>156</v>
      </c>
      <c r="B81" s="53" t="s">
        <v>157</v>
      </c>
      <c r="C81" s="35">
        <v>272</v>
      </c>
      <c r="D81" s="35">
        <f>C81</f>
        <v>272</v>
      </c>
      <c r="E81" s="96" t="str">
        <f>IF(C81=D81,"-",D81-C81)</f>
        <v>-</v>
      </c>
      <c r="F81" s="92">
        <f t="shared" si="5"/>
        <v>1</v>
      </c>
    </row>
    <row r="95" ht="45" customHeight="1"/>
    <row r="96" ht="45" customHeight="1"/>
    <row r="99" ht="69.75" customHeight="1"/>
  </sheetData>
  <sheetProtection/>
  <mergeCells count="7">
    <mergeCell ref="E4:E5"/>
    <mergeCell ref="F4:F5"/>
    <mergeCell ref="C4:C5"/>
    <mergeCell ref="A2:C2"/>
    <mergeCell ref="A4:A5"/>
    <mergeCell ref="B4:B5"/>
    <mergeCell ref="D4:D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1" r:id="rId1"/>
  <headerFooter alignWithMargins="0">
    <oddFooter>&amp;R&amp;20&amp;P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V81"/>
  <sheetViews>
    <sheetView zoomScale="55" zoomScaleNormal="55" zoomScalePageLayoutView="0" workbookViewId="0" topLeftCell="H1">
      <selection activeCell="I78" sqref="I78"/>
    </sheetView>
  </sheetViews>
  <sheetFormatPr defaultColWidth="9.00390625" defaultRowHeight="12.75" outlineLevelRow="3"/>
  <cols>
    <col min="1" max="1" width="13.125" style="105" customWidth="1"/>
    <col min="2" max="2" width="119.625" style="105" customWidth="1"/>
    <col min="3" max="3" width="15.00390625" style="105" hidden="1" customWidth="1"/>
    <col min="4" max="20" width="15.00390625" style="105" customWidth="1"/>
    <col min="21" max="21" width="16.00390625" style="106" customWidth="1"/>
    <col min="22" max="22" width="18.625" style="106" customWidth="1"/>
    <col min="23" max="16384" width="9.125" style="105" customWidth="1"/>
  </cols>
  <sheetData>
    <row r="1" spans="1:22" s="140" customFormat="1" ht="45.75" customHeight="1">
      <c r="A1" s="170" t="s">
        <v>262</v>
      </c>
      <c r="B1" s="170"/>
      <c r="U1" s="141"/>
      <c r="V1" s="141"/>
    </row>
    <row r="2" spans="1:22" s="107" customFormat="1" ht="26.25" customHeight="1" hidden="1">
      <c r="A2" s="156"/>
      <c r="B2" s="156"/>
      <c r="C2" s="167" t="s">
        <v>261</v>
      </c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9"/>
      <c r="U2" s="106"/>
      <c r="V2" s="106"/>
    </row>
    <row r="3" spans="1:22" s="107" customFormat="1" ht="186.75" customHeight="1">
      <c r="A3" s="155" t="s">
        <v>236</v>
      </c>
      <c r="B3" s="155" t="s">
        <v>237</v>
      </c>
      <c r="C3" s="129" t="s">
        <v>238</v>
      </c>
      <c r="D3" s="129" t="s">
        <v>239</v>
      </c>
      <c r="E3" s="129" t="s">
        <v>240</v>
      </c>
      <c r="F3" s="129" t="s">
        <v>241</v>
      </c>
      <c r="G3" s="129" t="s">
        <v>242</v>
      </c>
      <c r="H3" s="129" t="s">
        <v>243</v>
      </c>
      <c r="I3" s="129" t="s">
        <v>244</v>
      </c>
      <c r="J3" s="129" t="s">
        <v>245</v>
      </c>
      <c r="K3" s="129" t="s">
        <v>246</v>
      </c>
      <c r="L3" s="129" t="s">
        <v>247</v>
      </c>
      <c r="M3" s="129" t="s">
        <v>248</v>
      </c>
      <c r="N3" s="129" t="s">
        <v>249</v>
      </c>
      <c r="O3" s="129" t="s">
        <v>250</v>
      </c>
      <c r="P3" s="129" t="s">
        <v>251</v>
      </c>
      <c r="Q3" s="129" t="s">
        <v>252</v>
      </c>
      <c r="R3" s="129" t="s">
        <v>253</v>
      </c>
      <c r="S3" s="129" t="s">
        <v>254</v>
      </c>
      <c r="T3" s="129" t="s">
        <v>255</v>
      </c>
      <c r="U3" s="106"/>
      <c r="V3" s="106"/>
    </row>
    <row r="4" spans="1:22" s="110" customFormat="1" ht="37.5" customHeight="1">
      <c r="A4" s="152" t="s">
        <v>0</v>
      </c>
      <c r="B4" s="153" t="s">
        <v>201</v>
      </c>
      <c r="C4" s="149">
        <f>CENTRALA!E7</f>
        <v>-579200</v>
      </c>
      <c r="D4" s="149">
        <f>'Razem OW'!E7</f>
        <v>847474</v>
      </c>
      <c r="E4" s="149">
        <f>Dolnośląski!E7</f>
        <v>65144</v>
      </c>
      <c r="F4" s="149">
        <f>KujawskoPomorski!E7</f>
        <v>44500</v>
      </c>
      <c r="G4" s="149">
        <f>Lubelski!E7</f>
        <v>46012</v>
      </c>
      <c r="H4" s="149">
        <f>Lubuski!E7</f>
        <v>21324</v>
      </c>
      <c r="I4" s="149">
        <f>Łódzki!E7</f>
        <v>58444</v>
      </c>
      <c r="J4" s="149">
        <f>Małopolski!E7</f>
        <v>69800</v>
      </c>
      <c r="K4" s="149">
        <f>Mazowiecki!E7</f>
        <v>132392</v>
      </c>
      <c r="L4" s="149">
        <f>Opolski!E7</f>
        <v>21193</v>
      </c>
      <c r="M4" s="149">
        <f>Podkarpacki!E7</f>
        <v>40369</v>
      </c>
      <c r="N4" s="149">
        <f>Podlaski!E7</f>
        <v>25300</v>
      </c>
      <c r="O4" s="149">
        <f>Pomorski!E7</f>
        <v>50184</v>
      </c>
      <c r="P4" s="149">
        <f>Śląski!E7</f>
        <v>105606</v>
      </c>
      <c r="Q4" s="149">
        <f>Świętokrzyski!E7</f>
        <v>27020</v>
      </c>
      <c r="R4" s="149">
        <f>WarmińskoMazurski!E7</f>
        <v>28977</v>
      </c>
      <c r="S4" s="149">
        <f>Wielkopolski!E7</f>
        <v>73507</v>
      </c>
      <c r="T4" s="149">
        <f>Zachodniopomorski!E7</f>
        <v>37702</v>
      </c>
      <c r="U4" s="108"/>
      <c r="V4" s="109"/>
    </row>
    <row r="5" spans="1:22" s="112" customFormat="1" ht="60" customHeight="1" hidden="1">
      <c r="A5" s="39" t="s">
        <v>88</v>
      </c>
      <c r="B5" s="111" t="s">
        <v>89</v>
      </c>
      <c r="C5" s="130" t="str">
        <f>CENTRALA!E8</f>
        <v>-</v>
      </c>
      <c r="D5" s="130" t="str">
        <f>'Razem OW'!E8</f>
        <v>-</v>
      </c>
      <c r="E5" s="130" t="str">
        <f>Dolnośląski!E8</f>
        <v>-</v>
      </c>
      <c r="F5" s="130" t="str">
        <f>KujawskoPomorski!E8</f>
        <v>-</v>
      </c>
      <c r="G5" s="130" t="str">
        <f>Lubelski!E8</f>
        <v>-</v>
      </c>
      <c r="H5" s="130" t="str">
        <f>Lubuski!E8</f>
        <v>-</v>
      </c>
      <c r="I5" s="130" t="str">
        <f>Łódzki!E8</f>
        <v>-</v>
      </c>
      <c r="J5" s="130" t="str">
        <f>Małopolski!E8</f>
        <v>-</v>
      </c>
      <c r="K5" s="130" t="str">
        <f>Mazowiecki!E8</f>
        <v>-</v>
      </c>
      <c r="L5" s="130" t="str">
        <f>Opolski!E8</f>
        <v>-</v>
      </c>
      <c r="M5" s="130" t="str">
        <f>Podkarpacki!E8</f>
        <v>-</v>
      </c>
      <c r="N5" s="130" t="str">
        <f>Podlaski!E8</f>
        <v>-</v>
      </c>
      <c r="O5" s="130" t="str">
        <f>Pomorski!E8</f>
        <v>-</v>
      </c>
      <c r="P5" s="130" t="str">
        <f>Śląski!E8</f>
        <v>-</v>
      </c>
      <c r="Q5" s="130" t="str">
        <f>Świętokrzyski!E8</f>
        <v>-</v>
      </c>
      <c r="R5" s="130" t="str">
        <f>WarmińskoMazurski!E8</f>
        <v>-</v>
      </c>
      <c r="S5" s="130" t="str">
        <f>Wielkopolski!E8</f>
        <v>-</v>
      </c>
      <c r="T5" s="130" t="str">
        <f>Zachodniopomorski!E8</f>
        <v>-</v>
      </c>
      <c r="U5" s="108"/>
      <c r="V5" s="109"/>
    </row>
    <row r="6" spans="1:22" s="112" customFormat="1" ht="26.25" hidden="1">
      <c r="A6" s="39" t="s">
        <v>178</v>
      </c>
      <c r="B6" s="113" t="s">
        <v>195</v>
      </c>
      <c r="C6" s="130" t="str">
        <f>CENTRALA!E9</f>
        <v>-</v>
      </c>
      <c r="D6" s="130" t="str">
        <f>'Razem OW'!E9</f>
        <v>-</v>
      </c>
      <c r="E6" s="130" t="str">
        <f>Dolnośląski!E9</f>
        <v>-</v>
      </c>
      <c r="F6" s="130" t="str">
        <f>KujawskoPomorski!E9</f>
        <v>-</v>
      </c>
      <c r="G6" s="130" t="str">
        <f>Lubelski!E9</f>
        <v>-</v>
      </c>
      <c r="H6" s="130" t="str">
        <f>Lubuski!E9</f>
        <v>-</v>
      </c>
      <c r="I6" s="130" t="str">
        <f>Łódzki!E9</f>
        <v>-</v>
      </c>
      <c r="J6" s="130" t="str">
        <f>Małopolski!E9</f>
        <v>-</v>
      </c>
      <c r="K6" s="130" t="str">
        <f>Mazowiecki!E9</f>
        <v>-</v>
      </c>
      <c r="L6" s="130" t="str">
        <f>Opolski!E9</f>
        <v>-</v>
      </c>
      <c r="M6" s="130" t="str">
        <f>Podkarpacki!E9</f>
        <v>-</v>
      </c>
      <c r="N6" s="130" t="str">
        <f>Podlaski!E9</f>
        <v>-</v>
      </c>
      <c r="O6" s="130" t="str">
        <f>Pomorski!E9</f>
        <v>-</v>
      </c>
      <c r="P6" s="130" t="str">
        <f>Śląski!E9</f>
        <v>-</v>
      </c>
      <c r="Q6" s="130" t="str">
        <f>Świętokrzyski!E9</f>
        <v>-</v>
      </c>
      <c r="R6" s="130" t="str">
        <f>WarmińskoMazurski!E9</f>
        <v>-</v>
      </c>
      <c r="S6" s="130" t="str">
        <f>Wielkopolski!E9</f>
        <v>-</v>
      </c>
      <c r="T6" s="130" t="str">
        <f>Zachodniopomorski!E9</f>
        <v>-</v>
      </c>
      <c r="U6" s="108"/>
      <c r="V6" s="109"/>
    </row>
    <row r="7" spans="1:22" ht="33" customHeight="1" outlineLevel="1">
      <c r="A7" s="40" t="s">
        <v>1</v>
      </c>
      <c r="B7" s="114" t="s">
        <v>66</v>
      </c>
      <c r="C7" s="130" t="str">
        <f>CENTRALA!E10</f>
        <v>-</v>
      </c>
      <c r="D7" s="130">
        <f>'Razem OW'!E10</f>
        <v>448884</v>
      </c>
      <c r="E7" s="130">
        <f>Dolnośląski!E10</f>
        <v>30000</v>
      </c>
      <c r="F7" s="130">
        <f>KujawskoPomorski!E10</f>
        <v>30000</v>
      </c>
      <c r="G7" s="130">
        <f>Lubelski!E10</f>
        <v>14500</v>
      </c>
      <c r="H7" s="130">
        <f>Lubuski!E10</f>
        <v>7000</v>
      </c>
      <c r="I7" s="130">
        <f>Łódzki!E10</f>
        <v>55000</v>
      </c>
      <c r="J7" s="130">
        <f>Małopolski!E10</f>
        <v>69800</v>
      </c>
      <c r="K7" s="130">
        <f>Mazowiecki!E10</f>
        <v>40000</v>
      </c>
      <c r="L7" s="130">
        <f>Opolski!E10</f>
        <v>12000</v>
      </c>
      <c r="M7" s="130">
        <f>Podkarpacki!E10</f>
        <v>22778</v>
      </c>
      <c r="N7" s="130">
        <f>Podlaski!E10</f>
        <v>12077</v>
      </c>
      <c r="O7" s="130">
        <f>Pomorski!E10</f>
        <v>3000</v>
      </c>
      <c r="P7" s="130" t="str">
        <f>Śląski!E10</f>
        <v>-</v>
      </c>
      <c r="Q7" s="130">
        <f>Świętokrzyski!E10</f>
        <v>27020</v>
      </c>
      <c r="R7" s="130">
        <f>WarmińskoMazurski!E10</f>
        <v>14500</v>
      </c>
      <c r="S7" s="130">
        <f>Wielkopolski!E10</f>
        <v>73507</v>
      </c>
      <c r="T7" s="130">
        <f>Zachodniopomorski!E10</f>
        <v>37702</v>
      </c>
      <c r="V7" s="109"/>
    </row>
    <row r="8" spans="1:22" ht="30.75" customHeight="1" hidden="1" outlineLevel="2">
      <c r="A8" s="39" t="s">
        <v>67</v>
      </c>
      <c r="B8" s="113" t="s">
        <v>87</v>
      </c>
      <c r="C8" s="130" t="str">
        <f>CENTRALA!E11</f>
        <v>-</v>
      </c>
      <c r="D8" s="130" t="str">
        <f>'Razem OW'!E11</f>
        <v>-</v>
      </c>
      <c r="E8" s="130" t="str">
        <f>Dolnośląski!E11</f>
        <v>-</v>
      </c>
      <c r="F8" s="130" t="str">
        <f>KujawskoPomorski!E11</f>
        <v>-</v>
      </c>
      <c r="G8" s="130" t="str">
        <f>Lubelski!E11</f>
        <v>-</v>
      </c>
      <c r="H8" s="130" t="str">
        <f>Lubuski!E11</f>
        <v>-</v>
      </c>
      <c r="I8" s="130" t="str">
        <f>Łódzki!E11</f>
        <v>-</v>
      </c>
      <c r="J8" s="130" t="str">
        <f>Małopolski!E11</f>
        <v>-</v>
      </c>
      <c r="K8" s="130" t="str">
        <f>Mazowiecki!E11</f>
        <v>-</v>
      </c>
      <c r="L8" s="130" t="str">
        <f>Opolski!E11</f>
        <v>-</v>
      </c>
      <c r="M8" s="130" t="str">
        <f>Podkarpacki!E11</f>
        <v>-</v>
      </c>
      <c r="N8" s="130" t="str">
        <f>Podlaski!E11</f>
        <v>-</v>
      </c>
      <c r="O8" s="130" t="str">
        <f>Pomorski!E11</f>
        <v>-</v>
      </c>
      <c r="P8" s="130" t="str">
        <f>Śląski!E11</f>
        <v>-</v>
      </c>
      <c r="Q8" s="130" t="str">
        <f>Świętokrzyski!E11</f>
        <v>-</v>
      </c>
      <c r="R8" s="130" t="str">
        <f>WarmińskoMazurski!E11</f>
        <v>-</v>
      </c>
      <c r="S8" s="130" t="str">
        <f>Wielkopolski!E11</f>
        <v>-</v>
      </c>
      <c r="T8" s="130" t="str">
        <f>Zachodniopomorski!E11</f>
        <v>-</v>
      </c>
      <c r="V8" s="109"/>
    </row>
    <row r="9" spans="1:22" ht="30.75" customHeight="1" hidden="1" outlineLevel="2">
      <c r="A9" s="39" t="s">
        <v>179</v>
      </c>
      <c r="B9" s="113" t="s">
        <v>196</v>
      </c>
      <c r="C9" s="130" t="str">
        <f>CENTRALA!E12</f>
        <v>-</v>
      </c>
      <c r="D9" s="130" t="str">
        <f>'Razem OW'!E12</f>
        <v>-</v>
      </c>
      <c r="E9" s="130" t="str">
        <f>Dolnośląski!E12</f>
        <v>-</v>
      </c>
      <c r="F9" s="130" t="str">
        <f>KujawskoPomorski!E12</f>
        <v>-</v>
      </c>
      <c r="G9" s="130" t="str">
        <f>Lubelski!E12</f>
        <v>-</v>
      </c>
      <c r="H9" s="130" t="str">
        <f>Lubuski!E12</f>
        <v>-</v>
      </c>
      <c r="I9" s="130" t="str">
        <f>Łódzki!E12</f>
        <v>-</v>
      </c>
      <c r="J9" s="130" t="str">
        <f>Małopolski!E12</f>
        <v>-</v>
      </c>
      <c r="K9" s="130" t="str">
        <f>Mazowiecki!E12</f>
        <v>-</v>
      </c>
      <c r="L9" s="130" t="str">
        <f>Opolski!E12</f>
        <v>-</v>
      </c>
      <c r="M9" s="130" t="str">
        <f>Podkarpacki!E12</f>
        <v>-</v>
      </c>
      <c r="N9" s="130" t="str">
        <f>Podlaski!E12</f>
        <v>-</v>
      </c>
      <c r="O9" s="130" t="str">
        <f>Pomorski!E12</f>
        <v>-</v>
      </c>
      <c r="P9" s="130" t="str">
        <f>Śląski!E12</f>
        <v>-</v>
      </c>
      <c r="Q9" s="130" t="str">
        <f>Świętokrzyski!E12</f>
        <v>-</v>
      </c>
      <c r="R9" s="130" t="str">
        <f>WarmińskoMazurski!E12</f>
        <v>-</v>
      </c>
      <c r="S9" s="130" t="str">
        <f>Wielkopolski!E12</f>
        <v>-</v>
      </c>
      <c r="T9" s="130" t="str">
        <f>Zachodniopomorski!E12</f>
        <v>-</v>
      </c>
      <c r="V9" s="109"/>
    </row>
    <row r="10" spans="1:22" ht="33" customHeight="1" outlineLevel="1" collapsed="1">
      <c r="A10" s="40" t="s">
        <v>2</v>
      </c>
      <c r="B10" s="114" t="s">
        <v>68</v>
      </c>
      <c r="C10" s="130" t="str">
        <f>CENTRALA!E13</f>
        <v>-</v>
      </c>
      <c r="D10" s="130">
        <f>'Razem OW'!E13</f>
        <v>8000</v>
      </c>
      <c r="E10" s="130" t="str">
        <f>Dolnośląski!E13</f>
        <v>-</v>
      </c>
      <c r="F10" s="130" t="str">
        <f>KujawskoPomorski!E13</f>
        <v>-</v>
      </c>
      <c r="G10" s="130" t="str">
        <f>Lubelski!E13</f>
        <v>-</v>
      </c>
      <c r="H10" s="130" t="str">
        <f>Lubuski!E13</f>
        <v>-</v>
      </c>
      <c r="I10" s="130" t="str">
        <f>Łódzki!E13</f>
        <v>-</v>
      </c>
      <c r="J10" s="130" t="str">
        <f>Małopolski!E13</f>
        <v>-</v>
      </c>
      <c r="K10" s="130" t="str">
        <f>Mazowiecki!E13</f>
        <v>-</v>
      </c>
      <c r="L10" s="130">
        <f>Opolski!E13</f>
        <v>1000</v>
      </c>
      <c r="M10" s="130" t="str">
        <f>Podkarpacki!E13</f>
        <v>-</v>
      </c>
      <c r="N10" s="130" t="str">
        <f>Podlaski!E13</f>
        <v>-</v>
      </c>
      <c r="O10" s="130">
        <f>Pomorski!E13</f>
        <v>2000</v>
      </c>
      <c r="P10" s="130">
        <f>Śląski!E13</f>
        <v>5000</v>
      </c>
      <c r="Q10" s="130" t="str">
        <f>Świętokrzyski!E13</f>
        <v>-</v>
      </c>
      <c r="R10" s="130" t="str">
        <f>WarmińskoMazurski!E13</f>
        <v>-</v>
      </c>
      <c r="S10" s="130" t="str">
        <f>Wielkopolski!E13</f>
        <v>-</v>
      </c>
      <c r="T10" s="130" t="str">
        <f>Zachodniopomorski!E13</f>
        <v>-</v>
      </c>
      <c r="V10" s="109"/>
    </row>
    <row r="11" spans="1:22" ht="30.75" customHeight="1" hidden="1" outlineLevel="2">
      <c r="A11" s="39" t="s">
        <v>69</v>
      </c>
      <c r="B11" s="113" t="s">
        <v>87</v>
      </c>
      <c r="C11" s="130" t="str">
        <f>CENTRALA!E14</f>
        <v>-</v>
      </c>
      <c r="D11" s="130" t="str">
        <f>'Razem OW'!E14</f>
        <v>-</v>
      </c>
      <c r="E11" s="130" t="str">
        <f>Dolnośląski!E14</f>
        <v>-</v>
      </c>
      <c r="F11" s="130" t="str">
        <f>KujawskoPomorski!E14</f>
        <v>-</v>
      </c>
      <c r="G11" s="130" t="str">
        <f>Lubelski!E14</f>
        <v>-</v>
      </c>
      <c r="H11" s="130" t="str">
        <f>Lubuski!E14</f>
        <v>-</v>
      </c>
      <c r="I11" s="130" t="str">
        <f>Łódzki!E14</f>
        <v>-</v>
      </c>
      <c r="J11" s="130" t="str">
        <f>Małopolski!E14</f>
        <v>-</v>
      </c>
      <c r="K11" s="130" t="str">
        <f>Mazowiecki!E14</f>
        <v>-</v>
      </c>
      <c r="L11" s="130" t="str">
        <f>Opolski!E14</f>
        <v>-</v>
      </c>
      <c r="M11" s="130" t="str">
        <f>Podkarpacki!E14</f>
        <v>-</v>
      </c>
      <c r="N11" s="130" t="str">
        <f>Podlaski!E14</f>
        <v>-</v>
      </c>
      <c r="O11" s="130" t="str">
        <f>Pomorski!E14</f>
        <v>-</v>
      </c>
      <c r="P11" s="130" t="str">
        <f>Śląski!E14</f>
        <v>-</v>
      </c>
      <c r="Q11" s="130" t="str">
        <f>Świętokrzyski!E14</f>
        <v>-</v>
      </c>
      <c r="R11" s="130" t="str">
        <f>WarmińskoMazurski!E14</f>
        <v>-</v>
      </c>
      <c r="S11" s="130" t="str">
        <f>Wielkopolski!E14</f>
        <v>-</v>
      </c>
      <c r="T11" s="130" t="str">
        <f>Zachodniopomorski!E14</f>
        <v>-</v>
      </c>
      <c r="V11" s="109"/>
    </row>
    <row r="12" spans="1:22" s="117" customFormat="1" ht="30.75" customHeight="1" hidden="1" outlineLevel="2">
      <c r="A12" s="115" t="s">
        <v>180</v>
      </c>
      <c r="B12" s="113" t="s">
        <v>196</v>
      </c>
      <c r="C12" s="130" t="str">
        <f>CENTRALA!E15</f>
        <v>-</v>
      </c>
      <c r="D12" s="130" t="str">
        <f>'Razem OW'!E15</f>
        <v>-</v>
      </c>
      <c r="E12" s="130" t="str">
        <f>Dolnośląski!E15</f>
        <v>-</v>
      </c>
      <c r="F12" s="130" t="str">
        <f>KujawskoPomorski!E15</f>
        <v>-</v>
      </c>
      <c r="G12" s="130" t="str">
        <f>Lubelski!E15</f>
        <v>-</v>
      </c>
      <c r="H12" s="130" t="str">
        <f>Lubuski!E15</f>
        <v>-</v>
      </c>
      <c r="I12" s="130" t="str">
        <f>Łódzki!E15</f>
        <v>-</v>
      </c>
      <c r="J12" s="130" t="str">
        <f>Małopolski!E15</f>
        <v>-</v>
      </c>
      <c r="K12" s="130" t="str">
        <f>Mazowiecki!E15</f>
        <v>-</v>
      </c>
      <c r="L12" s="130" t="str">
        <f>Opolski!E15</f>
        <v>-</v>
      </c>
      <c r="M12" s="130" t="str">
        <f>Podkarpacki!E15</f>
        <v>-</v>
      </c>
      <c r="N12" s="130" t="str">
        <f>Podlaski!E15</f>
        <v>-</v>
      </c>
      <c r="O12" s="130" t="str">
        <f>Pomorski!E15</f>
        <v>-</v>
      </c>
      <c r="P12" s="130" t="str">
        <f>Śląski!E15</f>
        <v>-</v>
      </c>
      <c r="Q12" s="130" t="str">
        <f>Świętokrzyski!E15</f>
        <v>-</v>
      </c>
      <c r="R12" s="130" t="str">
        <f>WarmińskoMazurski!E15</f>
        <v>-</v>
      </c>
      <c r="S12" s="130" t="str">
        <f>Wielkopolski!E15</f>
        <v>-</v>
      </c>
      <c r="T12" s="130" t="str">
        <f>Zachodniopomorski!E15</f>
        <v>-</v>
      </c>
      <c r="U12" s="116"/>
      <c r="V12" s="109"/>
    </row>
    <row r="13" spans="1:22" ht="33" customHeight="1" outlineLevel="1" collapsed="1">
      <c r="A13" s="40" t="s">
        <v>3</v>
      </c>
      <c r="B13" s="114" t="s">
        <v>256</v>
      </c>
      <c r="C13" s="130" t="str">
        <f>CENTRALA!E16</f>
        <v>-</v>
      </c>
      <c r="D13" s="130">
        <f>'Razem OW'!E16</f>
        <v>249769</v>
      </c>
      <c r="E13" s="130">
        <f>Dolnośląski!E16</f>
        <v>35144</v>
      </c>
      <c r="F13" s="130" t="str">
        <f>KujawskoPomorski!E16</f>
        <v>-</v>
      </c>
      <c r="G13" s="130">
        <f>Lubelski!E16</f>
        <v>31512</v>
      </c>
      <c r="H13" s="130">
        <f>Lubuski!E16</f>
        <v>7406</v>
      </c>
      <c r="I13" s="130" t="str">
        <f>Łódzki!E16</f>
        <v>-</v>
      </c>
      <c r="J13" s="130" t="str">
        <f>Małopolski!E16</f>
        <v>-</v>
      </c>
      <c r="K13" s="130">
        <f>Mazowiecki!E16</f>
        <v>82392</v>
      </c>
      <c r="L13" s="130">
        <f>Opolski!E16</f>
        <v>3693</v>
      </c>
      <c r="M13" s="130" t="str">
        <f>Podkarpacki!E16</f>
        <v>-</v>
      </c>
      <c r="N13" s="130" t="str">
        <f>Podlaski!E16</f>
        <v>-</v>
      </c>
      <c r="O13" s="130">
        <f>Pomorski!E16</f>
        <v>8722</v>
      </c>
      <c r="P13" s="130">
        <f>Śląski!E16</f>
        <v>70000</v>
      </c>
      <c r="Q13" s="130" t="str">
        <f>Świętokrzyski!E16</f>
        <v>-</v>
      </c>
      <c r="R13" s="130">
        <f>WarmińskoMazurski!E16</f>
        <v>10900</v>
      </c>
      <c r="S13" s="130" t="str">
        <f>Wielkopolski!E16</f>
        <v>-</v>
      </c>
      <c r="T13" s="130" t="str">
        <f>Zachodniopomorski!E16</f>
        <v>-</v>
      </c>
      <c r="V13" s="109"/>
    </row>
    <row r="14" spans="1:22" ht="30.75" customHeight="1" hidden="1" outlineLevel="2">
      <c r="A14" s="39" t="s">
        <v>70</v>
      </c>
      <c r="B14" s="113" t="s">
        <v>87</v>
      </c>
      <c r="C14" s="130" t="str">
        <f>CENTRALA!E17</f>
        <v>-</v>
      </c>
      <c r="D14" s="130" t="str">
        <f>'Razem OW'!E17</f>
        <v>-</v>
      </c>
      <c r="E14" s="130" t="str">
        <f>Dolnośląski!E17</f>
        <v>-</v>
      </c>
      <c r="F14" s="130" t="str">
        <f>KujawskoPomorski!E17</f>
        <v>-</v>
      </c>
      <c r="G14" s="130" t="str">
        <f>Lubelski!E17</f>
        <v>-</v>
      </c>
      <c r="H14" s="130" t="str">
        <f>Lubuski!E17</f>
        <v>-</v>
      </c>
      <c r="I14" s="130" t="str">
        <f>Łódzki!E17</f>
        <v>-</v>
      </c>
      <c r="J14" s="130" t="str">
        <f>Małopolski!E17</f>
        <v>-</v>
      </c>
      <c r="K14" s="130" t="str">
        <f>Mazowiecki!E17</f>
        <v>-</v>
      </c>
      <c r="L14" s="130" t="str">
        <f>Opolski!E17</f>
        <v>-</v>
      </c>
      <c r="M14" s="130" t="str">
        <f>Podkarpacki!E17</f>
        <v>-</v>
      </c>
      <c r="N14" s="130" t="str">
        <f>Podlaski!E17</f>
        <v>-</v>
      </c>
      <c r="O14" s="130" t="str">
        <f>Pomorski!E17</f>
        <v>-</v>
      </c>
      <c r="P14" s="130" t="str">
        <f>Śląski!E17</f>
        <v>-</v>
      </c>
      <c r="Q14" s="130" t="str">
        <f>Świętokrzyski!E17</f>
        <v>-</v>
      </c>
      <c r="R14" s="130" t="str">
        <f>WarmińskoMazurski!E17</f>
        <v>-</v>
      </c>
      <c r="S14" s="130" t="str">
        <f>Wielkopolski!E17</f>
        <v>-</v>
      </c>
      <c r="T14" s="130" t="str">
        <f>Zachodniopomorski!E17</f>
        <v>-</v>
      </c>
      <c r="V14" s="109"/>
    </row>
    <row r="15" spans="1:22" s="117" customFormat="1" ht="30.75" customHeight="1" hidden="1" outlineLevel="2">
      <c r="A15" s="115" t="s">
        <v>90</v>
      </c>
      <c r="B15" s="113" t="s">
        <v>196</v>
      </c>
      <c r="C15" s="130" t="str">
        <f>CENTRALA!E18</f>
        <v>-</v>
      </c>
      <c r="D15" s="130" t="str">
        <f>'Razem OW'!E18</f>
        <v>-</v>
      </c>
      <c r="E15" s="130" t="str">
        <f>Dolnośląski!E18</f>
        <v>-</v>
      </c>
      <c r="F15" s="130" t="str">
        <f>KujawskoPomorski!E18</f>
        <v>-</v>
      </c>
      <c r="G15" s="130" t="str">
        <f>Lubelski!E18</f>
        <v>-</v>
      </c>
      <c r="H15" s="130" t="str">
        <f>Lubuski!E18</f>
        <v>-</v>
      </c>
      <c r="I15" s="130" t="str">
        <f>Łódzki!E18</f>
        <v>-</v>
      </c>
      <c r="J15" s="130" t="str">
        <f>Małopolski!E18</f>
        <v>-</v>
      </c>
      <c r="K15" s="130" t="str">
        <f>Mazowiecki!E18</f>
        <v>-</v>
      </c>
      <c r="L15" s="130" t="str">
        <f>Opolski!E18</f>
        <v>-</v>
      </c>
      <c r="M15" s="130" t="str">
        <f>Podkarpacki!E18</f>
        <v>-</v>
      </c>
      <c r="N15" s="130" t="str">
        <f>Podlaski!E18</f>
        <v>-</v>
      </c>
      <c r="O15" s="130" t="str">
        <f>Pomorski!E18</f>
        <v>-</v>
      </c>
      <c r="P15" s="130" t="str">
        <f>Śląski!E18</f>
        <v>-</v>
      </c>
      <c r="Q15" s="130" t="str">
        <f>Świętokrzyski!E18</f>
        <v>-</v>
      </c>
      <c r="R15" s="130" t="str">
        <f>WarmińskoMazurski!E18</f>
        <v>-</v>
      </c>
      <c r="S15" s="130" t="str">
        <f>Wielkopolski!E18</f>
        <v>-</v>
      </c>
      <c r="T15" s="130" t="str">
        <f>Zachodniopomorski!E18</f>
        <v>-</v>
      </c>
      <c r="U15" s="116"/>
      <c r="V15" s="109"/>
    </row>
    <row r="16" spans="1:22" ht="30.75" customHeight="1" outlineLevel="2">
      <c r="A16" s="39" t="s">
        <v>181</v>
      </c>
      <c r="B16" s="111" t="s">
        <v>91</v>
      </c>
      <c r="C16" s="130" t="str">
        <f>CENTRALA!E19</f>
        <v>-</v>
      </c>
      <c r="D16" s="130">
        <f>'Razem OW'!E19</f>
        <v>27412</v>
      </c>
      <c r="E16" s="130" t="str">
        <f>Dolnośląski!E19</f>
        <v>-</v>
      </c>
      <c r="F16" s="130" t="str">
        <f>KujawskoPomorski!E19</f>
        <v>-</v>
      </c>
      <c r="G16" s="130">
        <f>Lubelski!E19</f>
        <v>11512</v>
      </c>
      <c r="H16" s="130" t="str">
        <f>Lubuski!E19</f>
        <v>-</v>
      </c>
      <c r="I16" s="130" t="str">
        <f>Łódzki!E19</f>
        <v>-</v>
      </c>
      <c r="J16" s="130" t="str">
        <f>Małopolski!E19</f>
        <v>-</v>
      </c>
      <c r="K16" s="130" t="str">
        <f>Mazowiecki!E19</f>
        <v>-</v>
      </c>
      <c r="L16" s="130" t="str">
        <f>Opolski!E19</f>
        <v>-</v>
      </c>
      <c r="M16" s="130" t="str">
        <f>Podkarpacki!E19</f>
        <v>-</v>
      </c>
      <c r="N16" s="130" t="str">
        <f>Podlaski!E19</f>
        <v>-</v>
      </c>
      <c r="O16" s="130">
        <f>Pomorski!E19</f>
        <v>5900</v>
      </c>
      <c r="P16" s="130">
        <f>Śląski!E19</f>
        <v>10000</v>
      </c>
      <c r="Q16" s="130" t="str">
        <f>Świętokrzyski!E19</f>
        <v>-</v>
      </c>
      <c r="R16" s="130" t="str">
        <f>WarmińskoMazurski!E19</f>
        <v>-</v>
      </c>
      <c r="S16" s="130" t="str">
        <f>Wielkopolski!E19</f>
        <v>-</v>
      </c>
      <c r="T16" s="130" t="str">
        <f>Zachodniopomorski!E19</f>
        <v>-</v>
      </c>
      <c r="V16" s="109"/>
    </row>
    <row r="17" spans="1:22" ht="33" customHeight="1" outlineLevel="1">
      <c r="A17" s="40" t="s">
        <v>4</v>
      </c>
      <c r="B17" s="114" t="s">
        <v>71</v>
      </c>
      <c r="C17" s="130" t="str">
        <f>CENTRALA!E20</f>
        <v>-</v>
      </c>
      <c r="D17" s="130">
        <f>'Razem OW'!E20</f>
        <v>1000</v>
      </c>
      <c r="E17" s="130" t="str">
        <f>Dolnośląski!E20</f>
        <v>-</v>
      </c>
      <c r="F17" s="130" t="str">
        <f>KujawskoPomorski!E20</f>
        <v>-</v>
      </c>
      <c r="G17" s="130" t="str">
        <f>Lubelski!E20</f>
        <v>-</v>
      </c>
      <c r="H17" s="130" t="str">
        <f>Lubuski!E20</f>
        <v>-</v>
      </c>
      <c r="I17" s="130" t="str">
        <f>Łódzki!E20</f>
        <v>-</v>
      </c>
      <c r="J17" s="130" t="str">
        <f>Małopolski!E20</f>
        <v>-</v>
      </c>
      <c r="K17" s="130" t="str">
        <f>Mazowiecki!E20</f>
        <v>-</v>
      </c>
      <c r="L17" s="130">
        <f>Opolski!E20</f>
        <v>1000</v>
      </c>
      <c r="M17" s="130" t="str">
        <f>Podkarpacki!E20</f>
        <v>-</v>
      </c>
      <c r="N17" s="130" t="str">
        <f>Podlaski!E20</f>
        <v>-</v>
      </c>
      <c r="O17" s="130" t="str">
        <f>Pomorski!E20</f>
        <v>-</v>
      </c>
      <c r="P17" s="130" t="str">
        <f>Śląski!E20</f>
        <v>-</v>
      </c>
      <c r="Q17" s="130" t="str">
        <f>Świętokrzyski!E20</f>
        <v>-</v>
      </c>
      <c r="R17" s="130" t="str">
        <f>WarmińskoMazurski!E20</f>
        <v>-</v>
      </c>
      <c r="S17" s="130" t="str">
        <f>Wielkopolski!E20</f>
        <v>-</v>
      </c>
      <c r="T17" s="130" t="str">
        <f>Zachodniopomorski!E20</f>
        <v>-</v>
      </c>
      <c r="V17" s="109"/>
    </row>
    <row r="18" spans="1:22" ht="30.75" customHeight="1" hidden="1" outlineLevel="2">
      <c r="A18" s="39" t="s">
        <v>72</v>
      </c>
      <c r="B18" s="113" t="s">
        <v>87</v>
      </c>
      <c r="C18" s="130" t="str">
        <f>CENTRALA!E21</f>
        <v>-</v>
      </c>
      <c r="D18" s="130" t="str">
        <f>'Razem OW'!E21</f>
        <v>-</v>
      </c>
      <c r="E18" s="130" t="str">
        <f>Dolnośląski!E21</f>
        <v>-</v>
      </c>
      <c r="F18" s="130" t="str">
        <f>KujawskoPomorski!E21</f>
        <v>-</v>
      </c>
      <c r="G18" s="130" t="str">
        <f>Lubelski!E21</f>
        <v>-</v>
      </c>
      <c r="H18" s="130" t="str">
        <f>Lubuski!E21</f>
        <v>-</v>
      </c>
      <c r="I18" s="130" t="str">
        <f>Łódzki!E21</f>
        <v>-</v>
      </c>
      <c r="J18" s="130" t="str">
        <f>Małopolski!E21</f>
        <v>-</v>
      </c>
      <c r="K18" s="130" t="str">
        <f>Mazowiecki!E21</f>
        <v>-</v>
      </c>
      <c r="L18" s="130" t="str">
        <f>Opolski!E21</f>
        <v>-</v>
      </c>
      <c r="M18" s="130" t="str">
        <f>Podkarpacki!E21</f>
        <v>-</v>
      </c>
      <c r="N18" s="130" t="str">
        <f>Podlaski!E21</f>
        <v>-</v>
      </c>
      <c r="O18" s="130" t="str">
        <f>Pomorski!E21</f>
        <v>-</v>
      </c>
      <c r="P18" s="130" t="str">
        <f>Śląski!E21</f>
        <v>-</v>
      </c>
      <c r="Q18" s="130" t="str">
        <f>Świętokrzyski!E21</f>
        <v>-</v>
      </c>
      <c r="R18" s="130" t="str">
        <f>WarmińskoMazurski!E21</f>
        <v>-</v>
      </c>
      <c r="S18" s="130" t="str">
        <f>Wielkopolski!E21</f>
        <v>-</v>
      </c>
      <c r="T18" s="130" t="str">
        <f>Zachodniopomorski!E21</f>
        <v>-</v>
      </c>
      <c r="V18" s="109"/>
    </row>
    <row r="19" spans="1:22" s="117" customFormat="1" ht="30.75" customHeight="1" hidden="1" outlineLevel="2">
      <c r="A19" s="115" t="s">
        <v>182</v>
      </c>
      <c r="B19" s="113" t="s">
        <v>196</v>
      </c>
      <c r="C19" s="130" t="str">
        <f>CENTRALA!E22</f>
        <v>-</v>
      </c>
      <c r="D19" s="130" t="str">
        <f>'Razem OW'!E22</f>
        <v>-</v>
      </c>
      <c r="E19" s="130" t="str">
        <f>Dolnośląski!E22</f>
        <v>-</v>
      </c>
      <c r="F19" s="130" t="str">
        <f>KujawskoPomorski!E22</f>
        <v>-</v>
      </c>
      <c r="G19" s="130" t="str">
        <f>Lubelski!E22</f>
        <v>-</v>
      </c>
      <c r="H19" s="130" t="str">
        <f>Lubuski!E22</f>
        <v>-</v>
      </c>
      <c r="I19" s="130" t="str">
        <f>Łódzki!E22</f>
        <v>-</v>
      </c>
      <c r="J19" s="130" t="str">
        <f>Małopolski!E22</f>
        <v>-</v>
      </c>
      <c r="K19" s="130" t="str">
        <f>Mazowiecki!E22</f>
        <v>-</v>
      </c>
      <c r="L19" s="130" t="str">
        <f>Opolski!E22</f>
        <v>-</v>
      </c>
      <c r="M19" s="130" t="str">
        <f>Podkarpacki!E22</f>
        <v>-</v>
      </c>
      <c r="N19" s="130" t="str">
        <f>Podlaski!E22</f>
        <v>-</v>
      </c>
      <c r="O19" s="130" t="str">
        <f>Pomorski!E22</f>
        <v>-</v>
      </c>
      <c r="P19" s="130" t="str">
        <f>Śląski!E22</f>
        <v>-</v>
      </c>
      <c r="Q19" s="130" t="str">
        <f>Świętokrzyski!E22</f>
        <v>-</v>
      </c>
      <c r="R19" s="130" t="str">
        <f>WarmińskoMazurski!E22</f>
        <v>-</v>
      </c>
      <c r="S19" s="130" t="str">
        <f>Wielkopolski!E22</f>
        <v>-</v>
      </c>
      <c r="T19" s="130" t="str">
        <f>Zachodniopomorski!E22</f>
        <v>-</v>
      </c>
      <c r="U19" s="116"/>
      <c r="V19" s="109"/>
    </row>
    <row r="20" spans="1:22" ht="33" customHeight="1" outlineLevel="1" collapsed="1">
      <c r="A20" s="40" t="s">
        <v>5</v>
      </c>
      <c r="B20" s="114" t="s">
        <v>73</v>
      </c>
      <c r="C20" s="130" t="str">
        <f>CENTRALA!E23</f>
        <v>-</v>
      </c>
      <c r="D20" s="130">
        <f>'Razem OW'!E23</f>
        <v>800</v>
      </c>
      <c r="E20" s="130" t="str">
        <f>Dolnośląski!E23</f>
        <v>-</v>
      </c>
      <c r="F20" s="130" t="str">
        <f>KujawskoPomorski!E23</f>
        <v>-</v>
      </c>
      <c r="G20" s="130" t="str">
        <f>Lubelski!E23</f>
        <v>-</v>
      </c>
      <c r="H20" s="130" t="str">
        <f>Lubuski!E23</f>
        <v>-</v>
      </c>
      <c r="I20" s="130" t="str">
        <f>Łódzki!E23</f>
        <v>-</v>
      </c>
      <c r="J20" s="130" t="str">
        <f>Małopolski!E23</f>
        <v>-</v>
      </c>
      <c r="K20" s="130" t="str">
        <f>Mazowiecki!E23</f>
        <v>-</v>
      </c>
      <c r="L20" s="130">
        <f>Opolski!E23</f>
        <v>800</v>
      </c>
      <c r="M20" s="130" t="str">
        <f>Podkarpacki!E23</f>
        <v>-</v>
      </c>
      <c r="N20" s="130" t="str">
        <f>Podlaski!E23</f>
        <v>-</v>
      </c>
      <c r="O20" s="130" t="str">
        <f>Pomorski!E23</f>
        <v>-</v>
      </c>
      <c r="P20" s="130" t="str">
        <f>Śląski!E23</f>
        <v>-</v>
      </c>
      <c r="Q20" s="130" t="str">
        <f>Świętokrzyski!E23</f>
        <v>-</v>
      </c>
      <c r="R20" s="130" t="str">
        <f>WarmińskoMazurski!E23</f>
        <v>-</v>
      </c>
      <c r="S20" s="130" t="str">
        <f>Wielkopolski!E23</f>
        <v>-</v>
      </c>
      <c r="T20" s="130" t="str">
        <f>Zachodniopomorski!E23</f>
        <v>-</v>
      </c>
      <c r="V20" s="109"/>
    </row>
    <row r="21" spans="1:22" ht="30.75" customHeight="1" hidden="1" outlineLevel="2">
      <c r="A21" s="39" t="s">
        <v>74</v>
      </c>
      <c r="B21" s="113" t="s">
        <v>87</v>
      </c>
      <c r="C21" s="130" t="str">
        <f>CENTRALA!E24</f>
        <v>-</v>
      </c>
      <c r="D21" s="130" t="str">
        <f>'Razem OW'!E24</f>
        <v>-</v>
      </c>
      <c r="E21" s="130" t="str">
        <f>Dolnośląski!E24</f>
        <v>-</v>
      </c>
      <c r="F21" s="130" t="str">
        <f>KujawskoPomorski!E24</f>
        <v>-</v>
      </c>
      <c r="G21" s="130" t="str">
        <f>Lubelski!E24</f>
        <v>-</v>
      </c>
      <c r="H21" s="130" t="str">
        <f>Lubuski!E24</f>
        <v>-</v>
      </c>
      <c r="I21" s="130" t="str">
        <f>Łódzki!E24</f>
        <v>-</v>
      </c>
      <c r="J21" s="130" t="str">
        <f>Małopolski!E24</f>
        <v>-</v>
      </c>
      <c r="K21" s="130" t="str">
        <f>Mazowiecki!E24</f>
        <v>-</v>
      </c>
      <c r="L21" s="130" t="str">
        <f>Opolski!E24</f>
        <v>-</v>
      </c>
      <c r="M21" s="130" t="str">
        <f>Podkarpacki!E24</f>
        <v>-</v>
      </c>
      <c r="N21" s="130" t="str">
        <f>Podlaski!E24</f>
        <v>-</v>
      </c>
      <c r="O21" s="130" t="str">
        <f>Pomorski!E24</f>
        <v>-</v>
      </c>
      <c r="P21" s="130" t="str">
        <f>Śląski!E24</f>
        <v>-</v>
      </c>
      <c r="Q21" s="130" t="str">
        <f>Świętokrzyski!E24</f>
        <v>-</v>
      </c>
      <c r="R21" s="130" t="str">
        <f>WarmińskoMazurski!E24</f>
        <v>-</v>
      </c>
      <c r="S21" s="130" t="str">
        <f>Wielkopolski!E24</f>
        <v>-</v>
      </c>
      <c r="T21" s="130" t="str">
        <f>Zachodniopomorski!E24</f>
        <v>-</v>
      </c>
      <c r="V21" s="109"/>
    </row>
    <row r="22" spans="1:22" s="117" customFormat="1" ht="30.75" customHeight="1" hidden="1" outlineLevel="2">
      <c r="A22" s="115" t="s">
        <v>183</v>
      </c>
      <c r="B22" s="113" t="s">
        <v>196</v>
      </c>
      <c r="C22" s="130" t="str">
        <f>CENTRALA!E25</f>
        <v>-</v>
      </c>
      <c r="D22" s="130" t="str">
        <f>'Razem OW'!E25</f>
        <v>-</v>
      </c>
      <c r="E22" s="130" t="str">
        <f>Dolnośląski!E25</f>
        <v>-</v>
      </c>
      <c r="F22" s="130" t="str">
        <f>KujawskoPomorski!E25</f>
        <v>-</v>
      </c>
      <c r="G22" s="130" t="str">
        <f>Lubelski!E25</f>
        <v>-</v>
      </c>
      <c r="H22" s="130" t="str">
        <f>Lubuski!E25</f>
        <v>-</v>
      </c>
      <c r="I22" s="130" t="str">
        <f>Łódzki!E25</f>
        <v>-</v>
      </c>
      <c r="J22" s="130" t="str">
        <f>Małopolski!E25</f>
        <v>-</v>
      </c>
      <c r="K22" s="130" t="str">
        <f>Mazowiecki!E25</f>
        <v>-</v>
      </c>
      <c r="L22" s="130" t="str">
        <f>Opolski!E25</f>
        <v>-</v>
      </c>
      <c r="M22" s="130" t="str">
        <f>Podkarpacki!E25</f>
        <v>-</v>
      </c>
      <c r="N22" s="130" t="str">
        <f>Podlaski!E25</f>
        <v>-</v>
      </c>
      <c r="O22" s="130" t="str">
        <f>Pomorski!E25</f>
        <v>-</v>
      </c>
      <c r="P22" s="130" t="str">
        <f>Śląski!E25</f>
        <v>-</v>
      </c>
      <c r="Q22" s="130" t="str">
        <f>Świętokrzyski!E25</f>
        <v>-</v>
      </c>
      <c r="R22" s="130" t="str">
        <f>WarmińskoMazurski!E25</f>
        <v>-</v>
      </c>
      <c r="S22" s="130" t="str">
        <f>Wielkopolski!E25</f>
        <v>-</v>
      </c>
      <c r="T22" s="130" t="str">
        <f>Zachodniopomorski!E25</f>
        <v>-</v>
      </c>
      <c r="U22" s="116"/>
      <c r="V22" s="109"/>
    </row>
    <row r="23" spans="1:22" ht="33" customHeight="1" outlineLevel="1" collapsed="1">
      <c r="A23" s="40" t="s">
        <v>6</v>
      </c>
      <c r="B23" s="114" t="s">
        <v>75</v>
      </c>
      <c r="C23" s="130" t="str">
        <f>CENTRALA!E26</f>
        <v>-</v>
      </c>
      <c r="D23" s="130">
        <f>'Razem OW'!E26</f>
        <v>8983</v>
      </c>
      <c r="E23" s="130" t="str">
        <f>Dolnośląski!E26</f>
        <v>-</v>
      </c>
      <c r="F23" s="130" t="str">
        <f>KujawskoPomorski!E26</f>
        <v>-</v>
      </c>
      <c r="G23" s="130" t="str">
        <f>Lubelski!E26</f>
        <v>-</v>
      </c>
      <c r="H23" s="130">
        <f>Lubuski!E26</f>
        <v>918</v>
      </c>
      <c r="I23" s="130" t="str">
        <f>Łódzki!E26</f>
        <v>-</v>
      </c>
      <c r="J23" s="130" t="str">
        <f>Małopolski!E26</f>
        <v>-</v>
      </c>
      <c r="K23" s="130" t="str">
        <f>Mazowiecki!E26</f>
        <v>-</v>
      </c>
      <c r="L23" s="130">
        <f>Opolski!E26</f>
        <v>1500</v>
      </c>
      <c r="M23" s="130" t="str">
        <f>Podkarpacki!E26</f>
        <v>-</v>
      </c>
      <c r="N23" s="130" t="str">
        <f>Podlaski!E26</f>
        <v>-</v>
      </c>
      <c r="O23" s="130">
        <f>Pomorski!E26</f>
        <v>1565</v>
      </c>
      <c r="P23" s="130">
        <f>Śląski!E26</f>
        <v>5000</v>
      </c>
      <c r="Q23" s="130" t="str">
        <f>Świętokrzyski!E26</f>
        <v>-</v>
      </c>
      <c r="R23" s="130" t="str">
        <f>WarmińskoMazurski!E26</f>
        <v>-</v>
      </c>
      <c r="S23" s="130" t="str">
        <f>Wielkopolski!E26</f>
        <v>-</v>
      </c>
      <c r="T23" s="130" t="str">
        <f>Zachodniopomorski!E26</f>
        <v>-</v>
      </c>
      <c r="V23" s="109"/>
    </row>
    <row r="24" spans="1:22" ht="30.75" customHeight="1" hidden="1" outlineLevel="2">
      <c r="A24" s="39" t="s">
        <v>76</v>
      </c>
      <c r="B24" s="113" t="s">
        <v>87</v>
      </c>
      <c r="C24" s="130" t="str">
        <f>CENTRALA!E27</f>
        <v>-</v>
      </c>
      <c r="D24" s="130" t="str">
        <f>'Razem OW'!E27</f>
        <v>-</v>
      </c>
      <c r="E24" s="130" t="str">
        <f>Dolnośląski!E27</f>
        <v>-</v>
      </c>
      <c r="F24" s="130" t="str">
        <f>KujawskoPomorski!E27</f>
        <v>-</v>
      </c>
      <c r="G24" s="130" t="str">
        <f>Lubelski!E27</f>
        <v>-</v>
      </c>
      <c r="H24" s="130" t="str">
        <f>Lubuski!E27</f>
        <v>-</v>
      </c>
      <c r="I24" s="130" t="str">
        <f>Łódzki!E27</f>
        <v>-</v>
      </c>
      <c r="J24" s="130" t="str">
        <f>Małopolski!E27</f>
        <v>-</v>
      </c>
      <c r="K24" s="130" t="str">
        <f>Mazowiecki!E27</f>
        <v>-</v>
      </c>
      <c r="L24" s="130" t="str">
        <f>Opolski!E27</f>
        <v>-</v>
      </c>
      <c r="M24" s="130" t="str">
        <f>Podkarpacki!E27</f>
        <v>-</v>
      </c>
      <c r="N24" s="130" t="str">
        <f>Podlaski!E27</f>
        <v>-</v>
      </c>
      <c r="O24" s="130" t="str">
        <f>Pomorski!E27</f>
        <v>-</v>
      </c>
      <c r="P24" s="130" t="str">
        <f>Śląski!E27</f>
        <v>-</v>
      </c>
      <c r="Q24" s="130" t="str">
        <f>Świętokrzyski!E27</f>
        <v>-</v>
      </c>
      <c r="R24" s="130" t="str">
        <f>WarmińskoMazurski!E27</f>
        <v>-</v>
      </c>
      <c r="S24" s="130" t="str">
        <f>Wielkopolski!E27</f>
        <v>-</v>
      </c>
      <c r="T24" s="130" t="str">
        <f>Zachodniopomorski!E27</f>
        <v>-</v>
      </c>
      <c r="V24" s="109"/>
    </row>
    <row r="25" spans="1:22" s="117" customFormat="1" ht="30.75" customHeight="1" hidden="1" outlineLevel="2">
      <c r="A25" s="115" t="s">
        <v>184</v>
      </c>
      <c r="B25" s="113" t="s">
        <v>196</v>
      </c>
      <c r="C25" s="130" t="str">
        <f>CENTRALA!E28</f>
        <v>-</v>
      </c>
      <c r="D25" s="130" t="str">
        <f>'Razem OW'!E28</f>
        <v>-</v>
      </c>
      <c r="E25" s="130" t="str">
        <f>Dolnośląski!E28</f>
        <v>-</v>
      </c>
      <c r="F25" s="130" t="str">
        <f>KujawskoPomorski!E28</f>
        <v>-</v>
      </c>
      <c r="G25" s="130" t="str">
        <f>Lubelski!E28</f>
        <v>-</v>
      </c>
      <c r="H25" s="130" t="str">
        <f>Lubuski!E28</f>
        <v>-</v>
      </c>
      <c r="I25" s="130" t="str">
        <f>Łódzki!E28</f>
        <v>-</v>
      </c>
      <c r="J25" s="130" t="str">
        <f>Małopolski!E28</f>
        <v>-</v>
      </c>
      <c r="K25" s="130" t="str">
        <f>Mazowiecki!E28</f>
        <v>-</v>
      </c>
      <c r="L25" s="130" t="str">
        <f>Opolski!E28</f>
        <v>-</v>
      </c>
      <c r="M25" s="130" t="str">
        <f>Podkarpacki!E28</f>
        <v>-</v>
      </c>
      <c r="N25" s="130" t="str">
        <f>Podlaski!E28</f>
        <v>-</v>
      </c>
      <c r="O25" s="130" t="str">
        <f>Pomorski!E28</f>
        <v>-</v>
      </c>
      <c r="P25" s="130" t="str">
        <f>Śląski!E28</f>
        <v>-</v>
      </c>
      <c r="Q25" s="130" t="str">
        <f>Świętokrzyski!E28</f>
        <v>-</v>
      </c>
      <c r="R25" s="130" t="str">
        <f>WarmińskoMazurski!E28</f>
        <v>-</v>
      </c>
      <c r="S25" s="130" t="str">
        <f>Wielkopolski!E28</f>
        <v>-</v>
      </c>
      <c r="T25" s="130" t="str">
        <f>Zachodniopomorski!E28</f>
        <v>-</v>
      </c>
      <c r="U25" s="116"/>
      <c r="V25" s="109"/>
    </row>
    <row r="26" spans="1:22" ht="33" customHeight="1" outlineLevel="1" collapsed="1">
      <c r="A26" s="40" t="s">
        <v>7</v>
      </c>
      <c r="B26" s="114" t="s">
        <v>77</v>
      </c>
      <c r="C26" s="130" t="str">
        <f>CENTRALA!E29</f>
        <v>-</v>
      </c>
      <c r="D26" s="130" t="str">
        <f>'Razem OW'!E29</f>
        <v>-</v>
      </c>
      <c r="E26" s="130" t="str">
        <f>Dolnośląski!E29</f>
        <v>-</v>
      </c>
      <c r="F26" s="130" t="str">
        <f>KujawskoPomorski!E29</f>
        <v>-</v>
      </c>
      <c r="G26" s="130" t="str">
        <f>Lubelski!E29</f>
        <v>-</v>
      </c>
      <c r="H26" s="130" t="str">
        <f>Lubuski!E29</f>
        <v>-</v>
      </c>
      <c r="I26" s="130" t="str">
        <f>Łódzki!E29</f>
        <v>-</v>
      </c>
      <c r="J26" s="130" t="str">
        <f>Małopolski!E29</f>
        <v>-</v>
      </c>
      <c r="K26" s="130" t="str">
        <f>Mazowiecki!E29</f>
        <v>-</v>
      </c>
      <c r="L26" s="130" t="str">
        <f>Opolski!E29</f>
        <v>-</v>
      </c>
      <c r="M26" s="130" t="str">
        <f>Podkarpacki!E29</f>
        <v>-</v>
      </c>
      <c r="N26" s="130" t="str">
        <f>Podlaski!E29</f>
        <v>-</v>
      </c>
      <c r="O26" s="130" t="str">
        <f>Pomorski!E29</f>
        <v>-</v>
      </c>
      <c r="P26" s="130" t="str">
        <f>Śląski!E29</f>
        <v>-</v>
      </c>
      <c r="Q26" s="130" t="str">
        <f>Świętokrzyski!E29</f>
        <v>-</v>
      </c>
      <c r="R26" s="130" t="str">
        <f>WarmińskoMazurski!E29</f>
        <v>-</v>
      </c>
      <c r="S26" s="130" t="str">
        <f>Wielkopolski!E29</f>
        <v>-</v>
      </c>
      <c r="T26" s="130" t="str">
        <f>Zachodniopomorski!E29</f>
        <v>-</v>
      </c>
      <c r="V26" s="109"/>
    </row>
    <row r="27" spans="1:22" ht="30.75" customHeight="1" hidden="1" outlineLevel="2">
      <c r="A27" s="39" t="s">
        <v>78</v>
      </c>
      <c r="B27" s="113" t="s">
        <v>87</v>
      </c>
      <c r="C27" s="130" t="str">
        <f>CENTRALA!E30</f>
        <v>-</v>
      </c>
      <c r="D27" s="130" t="str">
        <f>'Razem OW'!E30</f>
        <v>-</v>
      </c>
      <c r="E27" s="130" t="str">
        <f>Dolnośląski!E30</f>
        <v>-</v>
      </c>
      <c r="F27" s="130" t="str">
        <f>KujawskoPomorski!E30</f>
        <v>-</v>
      </c>
      <c r="G27" s="130" t="str">
        <f>Lubelski!E30</f>
        <v>-</v>
      </c>
      <c r="H27" s="130" t="str">
        <f>Lubuski!E30</f>
        <v>-</v>
      </c>
      <c r="I27" s="130" t="str">
        <f>Łódzki!E30</f>
        <v>-</v>
      </c>
      <c r="J27" s="130" t="str">
        <f>Małopolski!E30</f>
        <v>-</v>
      </c>
      <c r="K27" s="130" t="str">
        <f>Mazowiecki!E30</f>
        <v>-</v>
      </c>
      <c r="L27" s="130" t="str">
        <f>Opolski!E30</f>
        <v>-</v>
      </c>
      <c r="M27" s="130" t="str">
        <f>Podkarpacki!E30</f>
        <v>-</v>
      </c>
      <c r="N27" s="130" t="str">
        <f>Podlaski!E30</f>
        <v>-</v>
      </c>
      <c r="O27" s="130" t="str">
        <f>Pomorski!E30</f>
        <v>-</v>
      </c>
      <c r="P27" s="130" t="str">
        <f>Śląski!E30</f>
        <v>-</v>
      </c>
      <c r="Q27" s="130" t="str">
        <f>Świętokrzyski!E30</f>
        <v>-</v>
      </c>
      <c r="R27" s="130" t="str">
        <f>WarmińskoMazurski!E30</f>
        <v>-</v>
      </c>
      <c r="S27" s="130" t="str">
        <f>Wielkopolski!E30</f>
        <v>-</v>
      </c>
      <c r="T27" s="130" t="str">
        <f>Zachodniopomorski!E30</f>
        <v>-</v>
      </c>
      <c r="V27" s="109"/>
    </row>
    <row r="28" spans="1:22" s="117" customFormat="1" ht="30.75" customHeight="1" hidden="1" outlineLevel="2">
      <c r="A28" s="115" t="s">
        <v>185</v>
      </c>
      <c r="B28" s="113" t="s">
        <v>196</v>
      </c>
      <c r="C28" s="130" t="str">
        <f>CENTRALA!E31</f>
        <v>-</v>
      </c>
      <c r="D28" s="130" t="str">
        <f>'Razem OW'!E31</f>
        <v>-</v>
      </c>
      <c r="E28" s="130" t="str">
        <f>Dolnośląski!E31</f>
        <v>-</v>
      </c>
      <c r="F28" s="130" t="str">
        <f>KujawskoPomorski!E31</f>
        <v>-</v>
      </c>
      <c r="G28" s="130" t="str">
        <f>Lubelski!E31</f>
        <v>-</v>
      </c>
      <c r="H28" s="130" t="str">
        <f>Lubuski!E31</f>
        <v>-</v>
      </c>
      <c r="I28" s="130" t="str">
        <f>Łódzki!E31</f>
        <v>-</v>
      </c>
      <c r="J28" s="130" t="str">
        <f>Małopolski!E31</f>
        <v>-</v>
      </c>
      <c r="K28" s="130" t="str">
        <f>Mazowiecki!E31</f>
        <v>-</v>
      </c>
      <c r="L28" s="130" t="str">
        <f>Opolski!E31</f>
        <v>-</v>
      </c>
      <c r="M28" s="130" t="str">
        <f>Podkarpacki!E31</f>
        <v>-</v>
      </c>
      <c r="N28" s="130" t="str">
        <f>Podlaski!E31</f>
        <v>-</v>
      </c>
      <c r="O28" s="130" t="str">
        <f>Pomorski!E31</f>
        <v>-</v>
      </c>
      <c r="P28" s="130" t="str">
        <f>Śląski!E31</f>
        <v>-</v>
      </c>
      <c r="Q28" s="130" t="str">
        <f>Świętokrzyski!E31</f>
        <v>-</v>
      </c>
      <c r="R28" s="130" t="str">
        <f>WarmińskoMazurski!E31</f>
        <v>-</v>
      </c>
      <c r="S28" s="130" t="str">
        <f>Wielkopolski!E31</f>
        <v>-</v>
      </c>
      <c r="T28" s="130" t="str">
        <f>Zachodniopomorski!E31</f>
        <v>-</v>
      </c>
      <c r="U28" s="116"/>
      <c r="V28" s="109"/>
    </row>
    <row r="29" spans="1:22" ht="33" customHeight="1" outlineLevel="1" collapsed="1">
      <c r="A29" s="40" t="s">
        <v>8</v>
      </c>
      <c r="B29" s="114" t="s">
        <v>79</v>
      </c>
      <c r="C29" s="130" t="str">
        <f>CENTRALA!E32</f>
        <v>-</v>
      </c>
      <c r="D29" s="130" t="str">
        <f>'Razem OW'!E32</f>
        <v>-</v>
      </c>
      <c r="E29" s="130" t="str">
        <f>Dolnośląski!E32</f>
        <v>-</v>
      </c>
      <c r="F29" s="130" t="str">
        <f>KujawskoPomorski!E32</f>
        <v>-</v>
      </c>
      <c r="G29" s="130" t="str">
        <f>Lubelski!E32</f>
        <v>-</v>
      </c>
      <c r="H29" s="130" t="str">
        <f>Lubuski!E32</f>
        <v>-</v>
      </c>
      <c r="I29" s="130" t="str">
        <f>Łódzki!E32</f>
        <v>-</v>
      </c>
      <c r="J29" s="130" t="str">
        <f>Małopolski!E32</f>
        <v>-</v>
      </c>
      <c r="K29" s="130" t="str">
        <f>Mazowiecki!E32</f>
        <v>-</v>
      </c>
      <c r="L29" s="130" t="str">
        <f>Opolski!E32</f>
        <v>-</v>
      </c>
      <c r="M29" s="130" t="str">
        <f>Podkarpacki!E32</f>
        <v>-</v>
      </c>
      <c r="N29" s="130" t="str">
        <f>Podlaski!E32</f>
        <v>-</v>
      </c>
      <c r="O29" s="130" t="str">
        <f>Pomorski!E32</f>
        <v>-</v>
      </c>
      <c r="P29" s="130" t="str">
        <f>Śląski!E32</f>
        <v>-</v>
      </c>
      <c r="Q29" s="130" t="str">
        <f>Świętokrzyski!E32</f>
        <v>-</v>
      </c>
      <c r="R29" s="130" t="str">
        <f>WarmińskoMazurski!E32</f>
        <v>-</v>
      </c>
      <c r="S29" s="130" t="str">
        <f>Wielkopolski!E32</f>
        <v>-</v>
      </c>
      <c r="T29" s="130" t="str">
        <f>Zachodniopomorski!E32</f>
        <v>-</v>
      </c>
      <c r="V29" s="109"/>
    </row>
    <row r="30" spans="1:22" ht="30.75" customHeight="1" hidden="1" outlineLevel="2">
      <c r="A30" s="39" t="s">
        <v>80</v>
      </c>
      <c r="B30" s="113" t="s">
        <v>87</v>
      </c>
      <c r="C30" s="130" t="str">
        <f>CENTRALA!E33</f>
        <v>-</v>
      </c>
      <c r="D30" s="130" t="str">
        <f>'Razem OW'!E33</f>
        <v>-</v>
      </c>
      <c r="E30" s="130" t="str">
        <f>Dolnośląski!E33</f>
        <v>-</v>
      </c>
      <c r="F30" s="130" t="str">
        <f>KujawskoPomorski!E33</f>
        <v>-</v>
      </c>
      <c r="G30" s="130" t="str">
        <f>Lubelski!E33</f>
        <v>-</v>
      </c>
      <c r="H30" s="130" t="str">
        <f>Lubuski!E33</f>
        <v>-</v>
      </c>
      <c r="I30" s="130" t="str">
        <f>Łódzki!E33</f>
        <v>-</v>
      </c>
      <c r="J30" s="130" t="str">
        <f>Małopolski!E33</f>
        <v>-</v>
      </c>
      <c r="K30" s="130" t="str">
        <f>Mazowiecki!E33</f>
        <v>-</v>
      </c>
      <c r="L30" s="130" t="str">
        <f>Opolski!E33</f>
        <v>-</v>
      </c>
      <c r="M30" s="130" t="str">
        <f>Podkarpacki!E33</f>
        <v>-</v>
      </c>
      <c r="N30" s="130" t="str">
        <f>Podlaski!E33</f>
        <v>-</v>
      </c>
      <c r="O30" s="130" t="str">
        <f>Pomorski!E33</f>
        <v>-</v>
      </c>
      <c r="P30" s="130" t="str">
        <f>Śląski!E33</f>
        <v>-</v>
      </c>
      <c r="Q30" s="130" t="str">
        <f>Świętokrzyski!E33</f>
        <v>-</v>
      </c>
      <c r="R30" s="130" t="str">
        <f>WarmińskoMazurski!E33</f>
        <v>-</v>
      </c>
      <c r="S30" s="130" t="str">
        <f>Wielkopolski!E33</f>
        <v>-</v>
      </c>
      <c r="T30" s="130" t="str">
        <f>Zachodniopomorski!E33</f>
        <v>-</v>
      </c>
      <c r="V30" s="109"/>
    </row>
    <row r="31" spans="1:22" ht="30.75" customHeight="1" hidden="1" outlineLevel="2">
      <c r="A31" s="39" t="s">
        <v>186</v>
      </c>
      <c r="B31" s="113" t="s">
        <v>196</v>
      </c>
      <c r="C31" s="130" t="str">
        <f>CENTRALA!E34</f>
        <v>-</v>
      </c>
      <c r="D31" s="130" t="str">
        <f>'Razem OW'!E34</f>
        <v>-</v>
      </c>
      <c r="E31" s="130" t="str">
        <f>Dolnośląski!E34</f>
        <v>-</v>
      </c>
      <c r="F31" s="130" t="str">
        <f>KujawskoPomorski!E34</f>
        <v>-</v>
      </c>
      <c r="G31" s="130" t="str">
        <f>Lubelski!E34</f>
        <v>-</v>
      </c>
      <c r="H31" s="130" t="str">
        <f>Lubuski!E34</f>
        <v>-</v>
      </c>
      <c r="I31" s="130" t="str">
        <f>Łódzki!E34</f>
        <v>-</v>
      </c>
      <c r="J31" s="130" t="str">
        <f>Małopolski!E34</f>
        <v>-</v>
      </c>
      <c r="K31" s="130" t="str">
        <f>Mazowiecki!E34</f>
        <v>-</v>
      </c>
      <c r="L31" s="130" t="str">
        <f>Opolski!E34</f>
        <v>-</v>
      </c>
      <c r="M31" s="130" t="str">
        <f>Podkarpacki!E34</f>
        <v>-</v>
      </c>
      <c r="N31" s="130" t="str">
        <f>Podlaski!E34</f>
        <v>-</v>
      </c>
      <c r="O31" s="130" t="str">
        <f>Pomorski!E34</f>
        <v>-</v>
      </c>
      <c r="P31" s="130" t="str">
        <f>Śląski!E34</f>
        <v>-</v>
      </c>
      <c r="Q31" s="130" t="str">
        <f>Świętokrzyski!E34</f>
        <v>-</v>
      </c>
      <c r="R31" s="130" t="str">
        <f>WarmińskoMazurski!E34</f>
        <v>-</v>
      </c>
      <c r="S31" s="130" t="str">
        <f>Wielkopolski!E34</f>
        <v>-</v>
      </c>
      <c r="T31" s="130" t="str">
        <f>Zachodniopomorski!E34</f>
        <v>-</v>
      </c>
      <c r="V31" s="109"/>
    </row>
    <row r="32" spans="1:22" ht="33" customHeight="1" outlineLevel="1" collapsed="1">
      <c r="A32" s="40" t="s">
        <v>9</v>
      </c>
      <c r="B32" s="114" t="s">
        <v>81</v>
      </c>
      <c r="C32" s="130" t="str">
        <f>CENTRALA!E35</f>
        <v>-</v>
      </c>
      <c r="D32" s="130">
        <f>'Razem OW'!E35</f>
        <v>150</v>
      </c>
      <c r="E32" s="130" t="str">
        <f>Dolnośląski!E35</f>
        <v>-</v>
      </c>
      <c r="F32" s="130">
        <f>KujawskoPomorski!E35</f>
        <v>150</v>
      </c>
      <c r="G32" s="130" t="str">
        <f>Lubelski!E35</f>
        <v>-</v>
      </c>
      <c r="H32" s="130" t="str">
        <f>Lubuski!E35</f>
        <v>-</v>
      </c>
      <c r="I32" s="130" t="str">
        <f>Łódzki!E35</f>
        <v>-</v>
      </c>
      <c r="J32" s="130" t="str">
        <f>Małopolski!E35</f>
        <v>-</v>
      </c>
      <c r="K32" s="130" t="str">
        <f>Mazowiecki!E35</f>
        <v>-</v>
      </c>
      <c r="L32" s="130" t="str">
        <f>Opolski!E35</f>
        <v>-</v>
      </c>
      <c r="M32" s="130" t="str">
        <f>Podkarpacki!E35</f>
        <v>-</v>
      </c>
      <c r="N32" s="130" t="str">
        <f>Podlaski!E35</f>
        <v>-</v>
      </c>
      <c r="O32" s="130" t="str">
        <f>Pomorski!E35</f>
        <v>-</v>
      </c>
      <c r="P32" s="130" t="str">
        <f>Śląski!E35</f>
        <v>-</v>
      </c>
      <c r="Q32" s="130" t="str">
        <f>Świętokrzyski!E35</f>
        <v>-</v>
      </c>
      <c r="R32" s="130" t="str">
        <f>WarmińskoMazurski!E35</f>
        <v>-</v>
      </c>
      <c r="S32" s="130" t="str">
        <f>Wielkopolski!E35</f>
        <v>-</v>
      </c>
      <c r="T32" s="130" t="str">
        <f>Zachodniopomorski!E35</f>
        <v>-</v>
      </c>
      <c r="V32" s="109"/>
    </row>
    <row r="33" spans="1:22" ht="30.75" customHeight="1" hidden="1" outlineLevel="2">
      <c r="A33" s="39" t="s">
        <v>82</v>
      </c>
      <c r="B33" s="113" t="s">
        <v>87</v>
      </c>
      <c r="C33" s="130" t="str">
        <f>CENTRALA!E36</f>
        <v>-</v>
      </c>
      <c r="D33" s="130" t="str">
        <f>'Razem OW'!E36</f>
        <v>-</v>
      </c>
      <c r="E33" s="130" t="str">
        <f>Dolnośląski!E36</f>
        <v>-</v>
      </c>
      <c r="F33" s="130" t="str">
        <f>KujawskoPomorski!E36</f>
        <v>-</v>
      </c>
      <c r="G33" s="130" t="str">
        <f>Lubelski!E36</f>
        <v>-</v>
      </c>
      <c r="H33" s="130" t="str">
        <f>Lubuski!E36</f>
        <v>-</v>
      </c>
      <c r="I33" s="130" t="str">
        <f>Łódzki!E36</f>
        <v>-</v>
      </c>
      <c r="J33" s="130" t="str">
        <f>Małopolski!E36</f>
        <v>-</v>
      </c>
      <c r="K33" s="130" t="str">
        <f>Mazowiecki!E36</f>
        <v>-</v>
      </c>
      <c r="L33" s="130" t="str">
        <f>Opolski!E36</f>
        <v>-</v>
      </c>
      <c r="M33" s="130" t="str">
        <f>Podkarpacki!E36</f>
        <v>-</v>
      </c>
      <c r="N33" s="130" t="str">
        <f>Podlaski!E36</f>
        <v>-</v>
      </c>
      <c r="O33" s="130" t="str">
        <f>Pomorski!E36</f>
        <v>-</v>
      </c>
      <c r="P33" s="130" t="str">
        <f>Śląski!E36</f>
        <v>-</v>
      </c>
      <c r="Q33" s="130" t="str">
        <f>Świętokrzyski!E36</f>
        <v>-</v>
      </c>
      <c r="R33" s="130" t="str">
        <f>WarmińskoMazurski!E36</f>
        <v>-</v>
      </c>
      <c r="S33" s="130" t="str">
        <f>Wielkopolski!E36</f>
        <v>-</v>
      </c>
      <c r="T33" s="130" t="str">
        <f>Zachodniopomorski!E36</f>
        <v>-</v>
      </c>
      <c r="V33" s="109"/>
    </row>
    <row r="34" spans="1:22" ht="30.75" customHeight="1" hidden="1" outlineLevel="2">
      <c r="A34" s="39" t="s">
        <v>187</v>
      </c>
      <c r="B34" s="113" t="s">
        <v>196</v>
      </c>
      <c r="C34" s="130" t="str">
        <f>CENTRALA!E37</f>
        <v>-</v>
      </c>
      <c r="D34" s="130" t="str">
        <f>'Razem OW'!E37</f>
        <v>-</v>
      </c>
      <c r="E34" s="130" t="str">
        <f>Dolnośląski!E37</f>
        <v>-</v>
      </c>
      <c r="F34" s="130" t="str">
        <f>KujawskoPomorski!E37</f>
        <v>-</v>
      </c>
      <c r="G34" s="130" t="str">
        <f>Lubelski!E37</f>
        <v>-</v>
      </c>
      <c r="H34" s="130" t="str">
        <f>Lubuski!E37</f>
        <v>-</v>
      </c>
      <c r="I34" s="130" t="str">
        <f>Łódzki!E37</f>
        <v>-</v>
      </c>
      <c r="J34" s="130" t="str">
        <f>Małopolski!E37</f>
        <v>-</v>
      </c>
      <c r="K34" s="130" t="str">
        <f>Mazowiecki!E37</f>
        <v>-</v>
      </c>
      <c r="L34" s="130" t="str">
        <f>Opolski!E37</f>
        <v>-</v>
      </c>
      <c r="M34" s="130" t="str">
        <f>Podkarpacki!E37</f>
        <v>-</v>
      </c>
      <c r="N34" s="130" t="str">
        <f>Podlaski!E37</f>
        <v>-</v>
      </c>
      <c r="O34" s="130" t="str">
        <f>Pomorski!E37</f>
        <v>-</v>
      </c>
      <c r="P34" s="130" t="str">
        <f>Śląski!E37</f>
        <v>-</v>
      </c>
      <c r="Q34" s="130" t="str">
        <f>Świętokrzyski!E37</f>
        <v>-</v>
      </c>
      <c r="R34" s="130" t="str">
        <f>WarmińskoMazurski!E37</f>
        <v>-</v>
      </c>
      <c r="S34" s="130" t="str">
        <f>Wielkopolski!E37</f>
        <v>-</v>
      </c>
      <c r="T34" s="130" t="str">
        <f>Zachodniopomorski!E37</f>
        <v>-</v>
      </c>
      <c r="V34" s="109"/>
    </row>
    <row r="35" spans="1:22" ht="49.5" customHeight="1" outlineLevel="1" collapsed="1">
      <c r="A35" s="40" t="s">
        <v>10</v>
      </c>
      <c r="B35" s="114" t="s">
        <v>260</v>
      </c>
      <c r="C35" s="130" t="str">
        <f>CENTRALA!E38</f>
        <v>-</v>
      </c>
      <c r="D35" s="130" t="str">
        <f>'Razem OW'!E38</f>
        <v>-</v>
      </c>
      <c r="E35" s="130" t="str">
        <f>Dolnośląski!E38</f>
        <v>-</v>
      </c>
      <c r="F35" s="130" t="str">
        <f>KujawskoPomorski!E38</f>
        <v>-</v>
      </c>
      <c r="G35" s="130" t="str">
        <f>Lubelski!E38</f>
        <v>-</v>
      </c>
      <c r="H35" s="130" t="str">
        <f>Lubuski!E38</f>
        <v>-</v>
      </c>
      <c r="I35" s="130" t="str">
        <f>Łódzki!E38</f>
        <v>-</v>
      </c>
      <c r="J35" s="130" t="str">
        <f>Małopolski!E38</f>
        <v>-</v>
      </c>
      <c r="K35" s="130" t="str">
        <f>Mazowiecki!E38</f>
        <v>-</v>
      </c>
      <c r="L35" s="130" t="str">
        <f>Opolski!E38</f>
        <v>-</v>
      </c>
      <c r="M35" s="130" t="str">
        <f>Podkarpacki!E38</f>
        <v>-</v>
      </c>
      <c r="N35" s="130" t="str">
        <f>Podlaski!E38</f>
        <v>-</v>
      </c>
      <c r="O35" s="130" t="str">
        <f>Pomorski!E38</f>
        <v>-</v>
      </c>
      <c r="P35" s="130" t="str">
        <f>Śląski!E38</f>
        <v>-</v>
      </c>
      <c r="Q35" s="130" t="str">
        <f>Świętokrzyski!E38</f>
        <v>-</v>
      </c>
      <c r="R35" s="130" t="str">
        <f>WarmińskoMazurski!E38</f>
        <v>-</v>
      </c>
      <c r="S35" s="130" t="str">
        <f>Wielkopolski!E38</f>
        <v>-</v>
      </c>
      <c r="T35" s="130" t="str">
        <f>Zachodniopomorski!E38</f>
        <v>-</v>
      </c>
      <c r="V35" s="109"/>
    </row>
    <row r="36" spans="1:22" ht="30.75" customHeight="1" hidden="1" outlineLevel="2">
      <c r="A36" s="39" t="s">
        <v>83</v>
      </c>
      <c r="B36" s="113" t="s">
        <v>87</v>
      </c>
      <c r="C36" s="130" t="str">
        <f>CENTRALA!E39</f>
        <v>-</v>
      </c>
      <c r="D36" s="130" t="str">
        <f>'Razem OW'!E39</f>
        <v>-</v>
      </c>
      <c r="E36" s="130" t="str">
        <f>Dolnośląski!E39</f>
        <v>-</v>
      </c>
      <c r="F36" s="130" t="str">
        <f>KujawskoPomorski!E39</f>
        <v>-</v>
      </c>
      <c r="G36" s="130" t="str">
        <f>Lubelski!E39</f>
        <v>-</v>
      </c>
      <c r="H36" s="130" t="str">
        <f>Lubuski!E39</f>
        <v>-</v>
      </c>
      <c r="I36" s="130" t="str">
        <f>Łódzki!E39</f>
        <v>-</v>
      </c>
      <c r="J36" s="130" t="str">
        <f>Małopolski!E39</f>
        <v>-</v>
      </c>
      <c r="K36" s="130" t="str">
        <f>Mazowiecki!E39</f>
        <v>-</v>
      </c>
      <c r="L36" s="130" t="str">
        <f>Opolski!E39</f>
        <v>-</v>
      </c>
      <c r="M36" s="130" t="str">
        <f>Podkarpacki!E39</f>
        <v>-</v>
      </c>
      <c r="N36" s="130" t="str">
        <f>Podlaski!E39</f>
        <v>-</v>
      </c>
      <c r="O36" s="130" t="str">
        <f>Pomorski!E39</f>
        <v>-</v>
      </c>
      <c r="P36" s="130" t="str">
        <f>Śląski!E39</f>
        <v>-</v>
      </c>
      <c r="Q36" s="130" t="str">
        <f>Świętokrzyski!E39</f>
        <v>-</v>
      </c>
      <c r="R36" s="130" t="str">
        <f>WarmińskoMazurski!E39</f>
        <v>-</v>
      </c>
      <c r="S36" s="130" t="str">
        <f>Wielkopolski!E39</f>
        <v>-</v>
      </c>
      <c r="T36" s="130" t="str">
        <f>Zachodniopomorski!E39</f>
        <v>-</v>
      </c>
      <c r="V36" s="109"/>
    </row>
    <row r="37" spans="1:22" ht="30.75" customHeight="1" hidden="1" outlineLevel="2">
      <c r="A37" s="39" t="s">
        <v>188</v>
      </c>
      <c r="B37" s="113" t="s">
        <v>196</v>
      </c>
      <c r="C37" s="130" t="str">
        <f>CENTRALA!E40</f>
        <v>-</v>
      </c>
      <c r="D37" s="130" t="str">
        <f>'Razem OW'!E40</f>
        <v>-</v>
      </c>
      <c r="E37" s="130" t="str">
        <f>Dolnośląski!E40</f>
        <v>-</v>
      </c>
      <c r="F37" s="130" t="str">
        <f>KujawskoPomorski!E40</f>
        <v>-</v>
      </c>
      <c r="G37" s="130" t="str">
        <f>Lubelski!E40</f>
        <v>-</v>
      </c>
      <c r="H37" s="130" t="str">
        <f>Lubuski!E40</f>
        <v>-</v>
      </c>
      <c r="I37" s="130" t="str">
        <f>Łódzki!E40</f>
        <v>-</v>
      </c>
      <c r="J37" s="130" t="str">
        <f>Małopolski!E40</f>
        <v>-</v>
      </c>
      <c r="K37" s="130" t="str">
        <f>Mazowiecki!E40</f>
        <v>-</v>
      </c>
      <c r="L37" s="130" t="str">
        <f>Opolski!E40</f>
        <v>-</v>
      </c>
      <c r="M37" s="130" t="str">
        <f>Podkarpacki!E40</f>
        <v>-</v>
      </c>
      <c r="N37" s="130" t="str">
        <f>Podlaski!E40</f>
        <v>-</v>
      </c>
      <c r="O37" s="130" t="str">
        <f>Pomorski!E40</f>
        <v>-</v>
      </c>
      <c r="P37" s="130" t="str">
        <f>Śląski!E40</f>
        <v>-</v>
      </c>
      <c r="Q37" s="130" t="str">
        <f>Świętokrzyski!E40</f>
        <v>-</v>
      </c>
      <c r="R37" s="130" t="str">
        <f>WarmińskoMazurski!E40</f>
        <v>-</v>
      </c>
      <c r="S37" s="130" t="str">
        <f>Wielkopolski!E40</f>
        <v>-</v>
      </c>
      <c r="T37" s="130" t="str">
        <f>Zachodniopomorski!E40</f>
        <v>-</v>
      </c>
      <c r="V37" s="109"/>
    </row>
    <row r="38" spans="1:22" ht="33" customHeight="1" outlineLevel="1" collapsed="1">
      <c r="A38" s="40" t="s">
        <v>11</v>
      </c>
      <c r="B38" s="114" t="s">
        <v>84</v>
      </c>
      <c r="C38" s="130" t="str">
        <f>CENTRALA!E41</f>
        <v>-</v>
      </c>
      <c r="D38" s="130">
        <f>'Razem OW'!E41</f>
        <v>13200</v>
      </c>
      <c r="E38" s="130" t="str">
        <f>Dolnośląski!E41</f>
        <v>-</v>
      </c>
      <c r="F38" s="130">
        <f>KujawskoPomorski!E41</f>
        <v>2000</v>
      </c>
      <c r="G38" s="130" t="str">
        <f>Lubelski!E41</f>
        <v>-</v>
      </c>
      <c r="H38" s="130" t="str">
        <f>Lubuski!E41</f>
        <v>-</v>
      </c>
      <c r="I38" s="130" t="str">
        <f>Łódzki!E41</f>
        <v>-</v>
      </c>
      <c r="J38" s="130" t="str">
        <f>Małopolski!E41</f>
        <v>-</v>
      </c>
      <c r="K38" s="130" t="str">
        <f>Mazowiecki!E41</f>
        <v>-</v>
      </c>
      <c r="L38" s="130">
        <f>Opolski!E41</f>
        <v>1200</v>
      </c>
      <c r="M38" s="130" t="str">
        <f>Podkarpacki!E41</f>
        <v>-</v>
      </c>
      <c r="N38" s="130" t="str">
        <f>Podlaski!E41</f>
        <v>-</v>
      </c>
      <c r="O38" s="130" t="str">
        <f>Pomorski!E41</f>
        <v>-</v>
      </c>
      <c r="P38" s="130">
        <f>Śląski!E41</f>
        <v>10000</v>
      </c>
      <c r="Q38" s="130" t="str">
        <f>Świętokrzyski!E41</f>
        <v>-</v>
      </c>
      <c r="R38" s="130" t="str">
        <f>WarmińskoMazurski!E41</f>
        <v>-</v>
      </c>
      <c r="S38" s="130" t="str">
        <f>Wielkopolski!E41</f>
        <v>-</v>
      </c>
      <c r="T38" s="130" t="str">
        <f>Zachodniopomorski!E41</f>
        <v>-</v>
      </c>
      <c r="V38" s="109"/>
    </row>
    <row r="39" spans="1:22" ht="30.75" customHeight="1" hidden="1" outlineLevel="2">
      <c r="A39" s="39" t="s">
        <v>85</v>
      </c>
      <c r="B39" s="113" t="s">
        <v>87</v>
      </c>
      <c r="C39" s="130" t="str">
        <f>CENTRALA!E42</f>
        <v>-</v>
      </c>
      <c r="D39" s="130" t="str">
        <f>'Razem OW'!E42</f>
        <v>-</v>
      </c>
      <c r="E39" s="130" t="str">
        <f>Dolnośląski!E42</f>
        <v>-</v>
      </c>
      <c r="F39" s="130" t="str">
        <f>KujawskoPomorski!E42</f>
        <v>-</v>
      </c>
      <c r="G39" s="130" t="str">
        <f>Lubelski!E42</f>
        <v>-</v>
      </c>
      <c r="H39" s="130" t="str">
        <f>Lubuski!E42</f>
        <v>-</v>
      </c>
      <c r="I39" s="130" t="str">
        <f>Łódzki!E42</f>
        <v>-</v>
      </c>
      <c r="J39" s="130" t="str">
        <f>Małopolski!E42</f>
        <v>-</v>
      </c>
      <c r="K39" s="130" t="str">
        <f>Mazowiecki!E42</f>
        <v>-</v>
      </c>
      <c r="L39" s="130" t="str">
        <f>Opolski!E42</f>
        <v>-</v>
      </c>
      <c r="M39" s="130" t="str">
        <f>Podkarpacki!E42</f>
        <v>-</v>
      </c>
      <c r="N39" s="130" t="str">
        <f>Podlaski!E42</f>
        <v>-</v>
      </c>
      <c r="O39" s="130" t="str">
        <f>Pomorski!E42</f>
        <v>-</v>
      </c>
      <c r="P39" s="130" t="str">
        <f>Śląski!E42</f>
        <v>-</v>
      </c>
      <c r="Q39" s="130" t="str">
        <f>Świętokrzyski!E42</f>
        <v>-</v>
      </c>
      <c r="R39" s="130" t="str">
        <f>WarmińskoMazurski!E42</f>
        <v>-</v>
      </c>
      <c r="S39" s="130" t="str">
        <f>Wielkopolski!E42</f>
        <v>-</v>
      </c>
      <c r="T39" s="130" t="str">
        <f>Zachodniopomorski!E42</f>
        <v>-</v>
      </c>
      <c r="V39" s="109"/>
    </row>
    <row r="40" spans="1:22" s="117" customFormat="1" ht="30.75" customHeight="1" hidden="1" outlineLevel="2">
      <c r="A40" s="115" t="s">
        <v>189</v>
      </c>
      <c r="B40" s="113" t="s">
        <v>196</v>
      </c>
      <c r="C40" s="130" t="str">
        <f>CENTRALA!E43</f>
        <v>-</v>
      </c>
      <c r="D40" s="130" t="str">
        <f>'Razem OW'!E43</f>
        <v>-</v>
      </c>
      <c r="E40" s="130" t="str">
        <f>Dolnośląski!E43</f>
        <v>-</v>
      </c>
      <c r="F40" s="130" t="str">
        <f>KujawskoPomorski!E43</f>
        <v>-</v>
      </c>
      <c r="G40" s="130" t="str">
        <f>Lubelski!E43</f>
        <v>-</v>
      </c>
      <c r="H40" s="130" t="str">
        <f>Lubuski!E43</f>
        <v>-</v>
      </c>
      <c r="I40" s="130" t="str">
        <f>Łódzki!E43</f>
        <v>-</v>
      </c>
      <c r="J40" s="130" t="str">
        <f>Małopolski!E43</f>
        <v>-</v>
      </c>
      <c r="K40" s="130" t="str">
        <f>Mazowiecki!E43</f>
        <v>-</v>
      </c>
      <c r="L40" s="130" t="str">
        <f>Opolski!E43</f>
        <v>-</v>
      </c>
      <c r="M40" s="130" t="str">
        <f>Podkarpacki!E43</f>
        <v>-</v>
      </c>
      <c r="N40" s="130" t="str">
        <f>Podlaski!E43</f>
        <v>-</v>
      </c>
      <c r="O40" s="130" t="str">
        <f>Pomorski!E43</f>
        <v>-</v>
      </c>
      <c r="P40" s="130" t="str">
        <f>Śląski!E43</f>
        <v>-</v>
      </c>
      <c r="Q40" s="130" t="str">
        <f>Świętokrzyski!E43</f>
        <v>-</v>
      </c>
      <c r="R40" s="130" t="str">
        <f>WarmińskoMazurski!E43</f>
        <v>-</v>
      </c>
      <c r="S40" s="130" t="str">
        <f>Wielkopolski!E43</f>
        <v>-</v>
      </c>
      <c r="T40" s="130" t="str">
        <f>Zachodniopomorski!E43</f>
        <v>-</v>
      </c>
      <c r="U40" s="116"/>
      <c r="V40" s="109"/>
    </row>
    <row r="41" spans="1:22" ht="33" customHeight="1" outlineLevel="1" collapsed="1">
      <c r="A41" s="40" t="s">
        <v>12</v>
      </c>
      <c r="B41" s="114" t="s">
        <v>13</v>
      </c>
      <c r="C41" s="130" t="str">
        <f>CENTRALA!E44</f>
        <v>-</v>
      </c>
      <c r="D41" s="130">
        <f>'Razem OW'!E44</f>
        <v>1000</v>
      </c>
      <c r="E41" s="130" t="str">
        <f>Dolnośląski!E44</f>
        <v>-</v>
      </c>
      <c r="F41" s="130" t="str">
        <f>KujawskoPomorski!E44</f>
        <v>-</v>
      </c>
      <c r="G41" s="130" t="str">
        <f>Lubelski!E44</f>
        <v>-</v>
      </c>
      <c r="H41" s="130">
        <f>Lubuski!E44</f>
        <v>1000</v>
      </c>
      <c r="I41" s="130" t="str">
        <f>Łódzki!E44</f>
        <v>-</v>
      </c>
      <c r="J41" s="130" t="str">
        <f>Małopolski!E44</f>
        <v>-</v>
      </c>
      <c r="K41" s="130" t="str">
        <f>Mazowiecki!E44</f>
        <v>-</v>
      </c>
      <c r="L41" s="130" t="str">
        <f>Opolski!E44</f>
        <v>-</v>
      </c>
      <c r="M41" s="130" t="str">
        <f>Podkarpacki!E44</f>
        <v>-</v>
      </c>
      <c r="N41" s="130" t="str">
        <f>Podlaski!E44</f>
        <v>-</v>
      </c>
      <c r="O41" s="130" t="str">
        <f>Pomorski!E44</f>
        <v>-</v>
      </c>
      <c r="P41" s="130" t="str">
        <f>Śląski!E44</f>
        <v>-</v>
      </c>
      <c r="Q41" s="130" t="str">
        <f>Świętokrzyski!E44</f>
        <v>-</v>
      </c>
      <c r="R41" s="130" t="str">
        <f>WarmińskoMazurski!E44</f>
        <v>-</v>
      </c>
      <c r="S41" s="130" t="str">
        <f>Wielkopolski!E44</f>
        <v>-</v>
      </c>
      <c r="T41" s="130" t="str">
        <f>Zachodniopomorski!E44</f>
        <v>-</v>
      </c>
      <c r="V41" s="109"/>
    </row>
    <row r="42" spans="1:22" s="117" customFormat="1" ht="30.75" customHeight="1" hidden="1" outlineLevel="1">
      <c r="A42" s="115" t="s">
        <v>190</v>
      </c>
      <c r="B42" s="118" t="s">
        <v>196</v>
      </c>
      <c r="C42" s="130" t="str">
        <f>CENTRALA!E45</f>
        <v>-</v>
      </c>
      <c r="D42" s="130" t="str">
        <f>'Razem OW'!E45</f>
        <v>-</v>
      </c>
      <c r="E42" s="130" t="str">
        <f>Dolnośląski!E45</f>
        <v>-</v>
      </c>
      <c r="F42" s="130" t="str">
        <f>KujawskoPomorski!E45</f>
        <v>-</v>
      </c>
      <c r="G42" s="130" t="str">
        <f>Lubelski!E45</f>
        <v>-</v>
      </c>
      <c r="H42" s="130" t="str">
        <f>Lubuski!E45</f>
        <v>-</v>
      </c>
      <c r="I42" s="130" t="str">
        <f>Łódzki!E45</f>
        <v>-</v>
      </c>
      <c r="J42" s="130" t="str">
        <f>Małopolski!E45</f>
        <v>-</v>
      </c>
      <c r="K42" s="130" t="str">
        <f>Mazowiecki!E45</f>
        <v>-</v>
      </c>
      <c r="L42" s="130" t="str">
        <f>Opolski!E45</f>
        <v>-</v>
      </c>
      <c r="M42" s="130" t="str">
        <f>Podkarpacki!E45</f>
        <v>-</v>
      </c>
      <c r="N42" s="130" t="str">
        <f>Podlaski!E45</f>
        <v>-</v>
      </c>
      <c r="O42" s="130" t="str">
        <f>Pomorski!E45</f>
        <v>-</v>
      </c>
      <c r="P42" s="130" t="str">
        <f>Śląski!E45</f>
        <v>-</v>
      </c>
      <c r="Q42" s="130" t="str">
        <f>Świętokrzyski!E45</f>
        <v>-</v>
      </c>
      <c r="R42" s="130" t="str">
        <f>WarmińskoMazurski!E45</f>
        <v>-</v>
      </c>
      <c r="S42" s="130" t="str">
        <f>Wielkopolski!E45</f>
        <v>-</v>
      </c>
      <c r="T42" s="130" t="str">
        <f>Zachodniopomorski!E45</f>
        <v>-</v>
      </c>
      <c r="U42" s="116"/>
      <c r="V42" s="109"/>
    </row>
    <row r="43" spans="1:22" ht="33" customHeight="1" outlineLevel="1">
      <c r="A43" s="40" t="s">
        <v>14</v>
      </c>
      <c r="B43" s="114" t="s">
        <v>15</v>
      </c>
      <c r="C43" s="130" t="str">
        <f>CENTRALA!E46</f>
        <v>-</v>
      </c>
      <c r="D43" s="130">
        <f>'Razem OW'!E46</f>
        <v>115688</v>
      </c>
      <c r="E43" s="130" t="str">
        <f>Dolnośląski!E46</f>
        <v>-</v>
      </c>
      <c r="F43" s="130">
        <f>KujawskoPomorski!E46</f>
        <v>12350</v>
      </c>
      <c r="G43" s="130" t="str">
        <f>Lubelski!E46</f>
        <v>-</v>
      </c>
      <c r="H43" s="130">
        <f>Lubuski!E46</f>
        <v>5000</v>
      </c>
      <c r="I43" s="130">
        <f>Łódzki!E46</f>
        <v>3444</v>
      </c>
      <c r="J43" s="130" t="str">
        <f>Małopolski!E46</f>
        <v>-</v>
      </c>
      <c r="K43" s="130">
        <f>Mazowiecki!E46</f>
        <v>10000</v>
      </c>
      <c r="L43" s="130" t="str">
        <f>Opolski!E46</f>
        <v>-</v>
      </c>
      <c r="M43" s="130">
        <f>Podkarpacki!E46</f>
        <v>17591</v>
      </c>
      <c r="N43" s="130">
        <f>Podlaski!E46</f>
        <v>13223</v>
      </c>
      <c r="O43" s="130">
        <f>Pomorski!E46</f>
        <v>34897</v>
      </c>
      <c r="P43" s="130">
        <f>Śląski!E46</f>
        <v>15606</v>
      </c>
      <c r="Q43" s="130" t="str">
        <f>Świętokrzyski!E46</f>
        <v>-</v>
      </c>
      <c r="R43" s="130">
        <f>WarmińskoMazurski!E46</f>
        <v>3577</v>
      </c>
      <c r="S43" s="130" t="str">
        <f>Wielkopolski!E46</f>
        <v>-</v>
      </c>
      <c r="T43" s="130" t="str">
        <f>Zachodniopomorski!E46</f>
        <v>-</v>
      </c>
      <c r="V43" s="109"/>
    </row>
    <row r="44" spans="1:22" ht="30.75" customHeight="1" hidden="1" outlineLevel="1">
      <c r="A44" s="39" t="s">
        <v>92</v>
      </c>
      <c r="B44" s="111" t="s">
        <v>93</v>
      </c>
      <c r="C44" s="130" t="str">
        <f>CENTRALA!E47</f>
        <v>-</v>
      </c>
      <c r="D44" s="130" t="str">
        <f>'Razem OW'!E47</f>
        <v>-</v>
      </c>
      <c r="E44" s="130" t="str">
        <f>Dolnośląski!E47</f>
        <v>-</v>
      </c>
      <c r="F44" s="130" t="str">
        <f>KujawskoPomorski!E47</f>
        <v>-</v>
      </c>
      <c r="G44" s="130" t="str">
        <f>Lubelski!E47</f>
        <v>-</v>
      </c>
      <c r="H44" s="130" t="str">
        <f>Lubuski!E47</f>
        <v>-</v>
      </c>
      <c r="I44" s="130" t="str">
        <f>Łódzki!E47</f>
        <v>-</v>
      </c>
      <c r="J44" s="130" t="str">
        <f>Małopolski!E47</f>
        <v>-</v>
      </c>
      <c r="K44" s="130" t="str">
        <f>Mazowiecki!E47</f>
        <v>-</v>
      </c>
      <c r="L44" s="130" t="str">
        <f>Opolski!E47</f>
        <v>-</v>
      </c>
      <c r="M44" s="130" t="str">
        <f>Podkarpacki!E47</f>
        <v>-</v>
      </c>
      <c r="N44" s="130" t="str">
        <f>Podlaski!E47</f>
        <v>-</v>
      </c>
      <c r="O44" s="130" t="str">
        <f>Pomorski!E47</f>
        <v>-</v>
      </c>
      <c r="P44" s="130" t="str">
        <f>Śląski!E47</f>
        <v>-</v>
      </c>
      <c r="Q44" s="130" t="str">
        <f>Świętokrzyski!E47</f>
        <v>-</v>
      </c>
      <c r="R44" s="130" t="str">
        <f>WarmińskoMazurski!E47</f>
        <v>-</v>
      </c>
      <c r="S44" s="130" t="str">
        <f>Wielkopolski!E47</f>
        <v>-</v>
      </c>
      <c r="T44" s="130" t="str">
        <f>Zachodniopomorski!E47</f>
        <v>-</v>
      </c>
      <c r="V44" s="109"/>
    </row>
    <row r="45" spans="1:22" ht="30.75" customHeight="1" hidden="1" outlineLevel="1">
      <c r="A45" s="39" t="s">
        <v>191</v>
      </c>
      <c r="B45" s="111" t="s">
        <v>196</v>
      </c>
      <c r="C45" s="130" t="str">
        <f>CENTRALA!E48</f>
        <v>-</v>
      </c>
      <c r="D45" s="130" t="str">
        <f>'Razem OW'!E48</f>
        <v>-</v>
      </c>
      <c r="E45" s="130" t="str">
        <f>Dolnośląski!E48</f>
        <v>-</v>
      </c>
      <c r="F45" s="130" t="str">
        <f>KujawskoPomorski!E48</f>
        <v>-</v>
      </c>
      <c r="G45" s="130" t="str">
        <f>Lubelski!E48</f>
        <v>-</v>
      </c>
      <c r="H45" s="130" t="str">
        <f>Lubuski!E48</f>
        <v>-</v>
      </c>
      <c r="I45" s="130" t="str">
        <f>Łódzki!E48</f>
        <v>-</v>
      </c>
      <c r="J45" s="130" t="str">
        <f>Małopolski!E48</f>
        <v>-</v>
      </c>
      <c r="K45" s="130" t="str">
        <f>Mazowiecki!E48</f>
        <v>-</v>
      </c>
      <c r="L45" s="130" t="str">
        <f>Opolski!E48</f>
        <v>-</v>
      </c>
      <c r="M45" s="130" t="str">
        <f>Podkarpacki!E48</f>
        <v>-</v>
      </c>
      <c r="N45" s="130" t="str">
        <f>Podlaski!E48</f>
        <v>-</v>
      </c>
      <c r="O45" s="130" t="str">
        <f>Pomorski!E48</f>
        <v>-</v>
      </c>
      <c r="P45" s="130" t="str">
        <f>Śląski!E48</f>
        <v>-</v>
      </c>
      <c r="Q45" s="130" t="str">
        <f>Świętokrzyski!E48</f>
        <v>-</v>
      </c>
      <c r="R45" s="130" t="str">
        <f>WarmińskoMazurski!E48</f>
        <v>-</v>
      </c>
      <c r="S45" s="130" t="str">
        <f>Wielkopolski!E48</f>
        <v>-</v>
      </c>
      <c r="T45" s="130" t="str">
        <f>Zachodniopomorski!E48</f>
        <v>-</v>
      </c>
      <c r="V45" s="109"/>
    </row>
    <row r="46" spans="1:22" ht="33" customHeight="1" outlineLevel="1">
      <c r="A46" s="41" t="s">
        <v>16</v>
      </c>
      <c r="B46" s="119" t="s">
        <v>197</v>
      </c>
      <c r="C46" s="130" t="str">
        <f>CENTRALA!E49</f>
        <v>-</v>
      </c>
      <c r="D46" s="130" t="str">
        <f>'Razem OW'!E49</f>
        <v>-</v>
      </c>
      <c r="E46" s="130" t="str">
        <f>Dolnośląski!E49</f>
        <v>-</v>
      </c>
      <c r="F46" s="130" t="str">
        <f>KujawskoPomorski!E49</f>
        <v>-</v>
      </c>
      <c r="G46" s="130" t="str">
        <f>Lubelski!E49</f>
        <v>-</v>
      </c>
      <c r="H46" s="130" t="str">
        <f>Lubuski!E49</f>
        <v>-</v>
      </c>
      <c r="I46" s="130" t="str">
        <f>Łódzki!E49</f>
        <v>-</v>
      </c>
      <c r="J46" s="130" t="str">
        <f>Małopolski!E49</f>
        <v>-</v>
      </c>
      <c r="K46" s="130" t="str">
        <f>Mazowiecki!E49</f>
        <v>-</v>
      </c>
      <c r="L46" s="130" t="str">
        <f>Opolski!E49</f>
        <v>-</v>
      </c>
      <c r="M46" s="130" t="str">
        <f>Podkarpacki!E49</f>
        <v>-</v>
      </c>
      <c r="N46" s="130" t="str">
        <f>Podlaski!E49</f>
        <v>-</v>
      </c>
      <c r="O46" s="130" t="str">
        <f>Pomorski!E49</f>
        <v>-</v>
      </c>
      <c r="P46" s="130" t="str">
        <f>Śląski!E49</f>
        <v>-</v>
      </c>
      <c r="Q46" s="130" t="str">
        <f>Świętokrzyski!E49</f>
        <v>-</v>
      </c>
      <c r="R46" s="130" t="str">
        <f>WarmińskoMazurski!E49</f>
        <v>-</v>
      </c>
      <c r="S46" s="130" t="str">
        <f>Wielkopolski!E49</f>
        <v>-</v>
      </c>
      <c r="T46" s="130" t="str">
        <f>Zachodniopomorski!E49</f>
        <v>-</v>
      </c>
      <c r="V46" s="109"/>
    </row>
    <row r="47" spans="1:22" s="122" customFormat="1" ht="33" customHeight="1" outlineLevel="1">
      <c r="A47" s="42" t="s">
        <v>17</v>
      </c>
      <c r="B47" s="120" t="s">
        <v>61</v>
      </c>
      <c r="C47" s="130" t="str">
        <f>CENTRALA!E50</f>
        <v>-</v>
      </c>
      <c r="D47" s="130" t="str">
        <f>'Razem OW'!E50</f>
        <v>-</v>
      </c>
      <c r="E47" s="130" t="str">
        <f>Dolnośląski!E50</f>
        <v>-</v>
      </c>
      <c r="F47" s="130" t="str">
        <f>KujawskoPomorski!E50</f>
        <v>-</v>
      </c>
      <c r="G47" s="130" t="str">
        <f>Lubelski!E50</f>
        <v>-</v>
      </c>
      <c r="H47" s="130" t="str">
        <f>Lubuski!E50</f>
        <v>-</v>
      </c>
      <c r="I47" s="130" t="str">
        <f>Łódzki!E50</f>
        <v>-</v>
      </c>
      <c r="J47" s="130" t="str">
        <f>Małopolski!E50</f>
        <v>-</v>
      </c>
      <c r="K47" s="130" t="str">
        <f>Mazowiecki!E50</f>
        <v>-</v>
      </c>
      <c r="L47" s="130" t="str">
        <f>Opolski!E50</f>
        <v>-</v>
      </c>
      <c r="M47" s="130" t="str">
        <f>Podkarpacki!E50</f>
        <v>-</v>
      </c>
      <c r="N47" s="130" t="str">
        <f>Podlaski!E50</f>
        <v>-</v>
      </c>
      <c r="O47" s="130" t="str">
        <f>Pomorski!E50</f>
        <v>-</v>
      </c>
      <c r="P47" s="130" t="str">
        <f>Śląski!E50</f>
        <v>-</v>
      </c>
      <c r="Q47" s="130" t="str">
        <f>Świętokrzyski!E50</f>
        <v>-</v>
      </c>
      <c r="R47" s="130" t="str">
        <f>WarmińskoMazurski!E50</f>
        <v>-</v>
      </c>
      <c r="S47" s="130" t="str">
        <f>Wielkopolski!E50</f>
        <v>-</v>
      </c>
      <c r="T47" s="130" t="str">
        <f>Zachodniopomorski!E50</f>
        <v>-</v>
      </c>
      <c r="U47" s="121"/>
      <c r="V47" s="109"/>
    </row>
    <row r="48" spans="1:22" s="122" customFormat="1" ht="33" customHeight="1" outlineLevel="1">
      <c r="A48" s="42" t="s">
        <v>192</v>
      </c>
      <c r="B48" s="120" t="s">
        <v>198</v>
      </c>
      <c r="C48" s="130">
        <f>CENTRALA!E51</f>
        <v>-579200</v>
      </c>
      <c r="D48" s="130" t="str">
        <f>'Razem OW'!E51</f>
        <v>-</v>
      </c>
      <c r="E48" s="130" t="str">
        <f>Dolnośląski!E51</f>
        <v>-</v>
      </c>
      <c r="F48" s="130" t="str">
        <f>KujawskoPomorski!E51</f>
        <v>-</v>
      </c>
      <c r="G48" s="130" t="str">
        <f>Lubelski!E51</f>
        <v>-</v>
      </c>
      <c r="H48" s="130" t="str">
        <f>Lubuski!E51</f>
        <v>-</v>
      </c>
      <c r="I48" s="130" t="str">
        <f>Łódzki!E51</f>
        <v>-</v>
      </c>
      <c r="J48" s="130" t="str">
        <f>Małopolski!E51</f>
        <v>-</v>
      </c>
      <c r="K48" s="130" t="str">
        <f>Mazowiecki!E51</f>
        <v>-</v>
      </c>
      <c r="L48" s="130" t="str">
        <f>Opolski!E51</f>
        <v>-</v>
      </c>
      <c r="M48" s="130" t="str">
        <f>Podkarpacki!E51</f>
        <v>-</v>
      </c>
      <c r="N48" s="130" t="str">
        <f>Podlaski!E51</f>
        <v>-</v>
      </c>
      <c r="O48" s="130" t="str">
        <f>Pomorski!E51</f>
        <v>-</v>
      </c>
      <c r="P48" s="130" t="str">
        <f>Śląski!E51</f>
        <v>-</v>
      </c>
      <c r="Q48" s="130" t="str">
        <f>Świętokrzyski!E51</f>
        <v>-</v>
      </c>
      <c r="R48" s="130" t="str">
        <f>WarmińskoMazurski!E51</f>
        <v>-</v>
      </c>
      <c r="S48" s="130" t="str">
        <f>Wielkopolski!E51</f>
        <v>-</v>
      </c>
      <c r="T48" s="130" t="str">
        <f>Zachodniopomorski!E51</f>
        <v>-</v>
      </c>
      <c r="U48" s="121"/>
      <c r="V48" s="109"/>
    </row>
    <row r="49" spans="1:22" s="122" customFormat="1" ht="33" customHeight="1" outlineLevel="1">
      <c r="A49" s="42" t="s">
        <v>193</v>
      </c>
      <c r="B49" s="120" t="s">
        <v>199</v>
      </c>
      <c r="C49" s="130" t="str">
        <f>CENTRALA!E52</f>
        <v>-</v>
      </c>
      <c r="D49" s="130" t="str">
        <f>'Razem OW'!E52</f>
        <v>-</v>
      </c>
      <c r="E49" s="130" t="str">
        <f>Dolnośląski!E52</f>
        <v>-</v>
      </c>
      <c r="F49" s="130" t="str">
        <f>KujawskoPomorski!E52</f>
        <v>-</v>
      </c>
      <c r="G49" s="130" t="str">
        <f>Lubelski!E52</f>
        <v>-</v>
      </c>
      <c r="H49" s="130" t="str">
        <f>Lubuski!E52</f>
        <v>-</v>
      </c>
      <c r="I49" s="130" t="str">
        <f>Łódzki!E52</f>
        <v>-</v>
      </c>
      <c r="J49" s="130" t="str">
        <f>Małopolski!E52</f>
        <v>-</v>
      </c>
      <c r="K49" s="130" t="str">
        <f>Mazowiecki!E52</f>
        <v>-</v>
      </c>
      <c r="L49" s="130" t="str">
        <f>Opolski!E52</f>
        <v>-</v>
      </c>
      <c r="M49" s="130" t="str">
        <f>Podkarpacki!E52</f>
        <v>-</v>
      </c>
      <c r="N49" s="130" t="str">
        <f>Podlaski!E52</f>
        <v>-</v>
      </c>
      <c r="O49" s="130" t="str">
        <f>Pomorski!E52</f>
        <v>-</v>
      </c>
      <c r="P49" s="130" t="str">
        <f>Śląski!E52</f>
        <v>-</v>
      </c>
      <c r="Q49" s="130" t="str">
        <f>Świętokrzyski!E52</f>
        <v>-</v>
      </c>
      <c r="R49" s="130" t="str">
        <f>WarmińskoMazurski!E52</f>
        <v>-</v>
      </c>
      <c r="S49" s="130" t="str">
        <f>Wielkopolski!E52</f>
        <v>-</v>
      </c>
      <c r="T49" s="130" t="str">
        <f>Zachodniopomorski!E52</f>
        <v>-</v>
      </c>
      <c r="U49" s="121"/>
      <c r="V49" s="109"/>
    </row>
    <row r="50" spans="1:22" s="122" customFormat="1" ht="33" customHeight="1" outlineLevel="1">
      <c r="A50" s="42" t="s">
        <v>194</v>
      </c>
      <c r="B50" s="120" t="s">
        <v>200</v>
      </c>
      <c r="C50" s="130" t="str">
        <f>CENTRALA!E53</f>
        <v>-</v>
      </c>
      <c r="D50" s="130" t="str">
        <f>'Razem OW'!E53</f>
        <v>-</v>
      </c>
      <c r="E50" s="130" t="str">
        <f>Dolnośląski!E53</f>
        <v>-</v>
      </c>
      <c r="F50" s="130" t="str">
        <f>KujawskoPomorski!E53</f>
        <v>-</v>
      </c>
      <c r="G50" s="130" t="str">
        <f>Lubelski!E53</f>
        <v>-</v>
      </c>
      <c r="H50" s="130" t="str">
        <f>Lubuski!E53</f>
        <v>-</v>
      </c>
      <c r="I50" s="130" t="str">
        <f>Łódzki!E53</f>
        <v>-</v>
      </c>
      <c r="J50" s="130" t="str">
        <f>Małopolski!E53</f>
        <v>-</v>
      </c>
      <c r="K50" s="130" t="str">
        <f>Mazowiecki!E53</f>
        <v>-</v>
      </c>
      <c r="L50" s="130" t="str">
        <f>Opolski!E53</f>
        <v>-</v>
      </c>
      <c r="M50" s="130" t="str">
        <f>Podkarpacki!E53</f>
        <v>-</v>
      </c>
      <c r="N50" s="130" t="str">
        <f>Podlaski!E53</f>
        <v>-</v>
      </c>
      <c r="O50" s="130" t="str">
        <f>Pomorski!E53</f>
        <v>-</v>
      </c>
      <c r="P50" s="130" t="str">
        <f>Śląski!E53</f>
        <v>-</v>
      </c>
      <c r="Q50" s="130" t="str">
        <f>Świętokrzyski!E53</f>
        <v>-</v>
      </c>
      <c r="R50" s="130" t="str">
        <f>WarmińskoMazurski!E53</f>
        <v>-</v>
      </c>
      <c r="S50" s="130" t="str">
        <f>Wielkopolski!E53</f>
        <v>-</v>
      </c>
      <c r="T50" s="130" t="str">
        <f>Zachodniopomorski!E53</f>
        <v>-</v>
      </c>
      <c r="U50" s="121"/>
      <c r="V50" s="109"/>
    </row>
    <row r="51" spans="1:22" s="122" customFormat="1" ht="48.75" customHeight="1" hidden="1" outlineLevel="1">
      <c r="A51" s="43" t="s">
        <v>95</v>
      </c>
      <c r="B51" s="50" t="s">
        <v>96</v>
      </c>
      <c r="C51" s="130" t="str">
        <f>CENTRALA!E54</f>
        <v>-</v>
      </c>
      <c r="D51" s="130" t="str">
        <f>'Razem OW'!E54</f>
        <v>-</v>
      </c>
      <c r="E51" s="130" t="str">
        <f>Dolnośląski!E54</f>
        <v>-</v>
      </c>
      <c r="F51" s="130" t="str">
        <f>KujawskoPomorski!E54</f>
        <v>-</v>
      </c>
      <c r="G51" s="130" t="str">
        <f>Lubelski!E54</f>
        <v>-</v>
      </c>
      <c r="H51" s="130" t="str">
        <f>Lubuski!E54</f>
        <v>-</v>
      </c>
      <c r="I51" s="130" t="str">
        <f>Łódzki!E54</f>
        <v>-</v>
      </c>
      <c r="J51" s="130" t="str">
        <f>Małopolski!E54</f>
        <v>-</v>
      </c>
      <c r="K51" s="130" t="str">
        <f>Mazowiecki!E54</f>
        <v>-</v>
      </c>
      <c r="L51" s="130" t="str">
        <f>Opolski!E54</f>
        <v>-</v>
      </c>
      <c r="M51" s="130" t="str">
        <f>Podkarpacki!E54</f>
        <v>-</v>
      </c>
      <c r="N51" s="130" t="str">
        <f>Podlaski!E54</f>
        <v>-</v>
      </c>
      <c r="O51" s="130" t="str">
        <f>Pomorski!E54</f>
        <v>-</v>
      </c>
      <c r="P51" s="130" t="str">
        <f>Śląski!E54</f>
        <v>-</v>
      </c>
      <c r="Q51" s="130" t="str">
        <f>Świętokrzyski!E54</f>
        <v>-</v>
      </c>
      <c r="R51" s="130" t="str">
        <f>WarmińskoMazurski!E54</f>
        <v>-</v>
      </c>
      <c r="S51" s="130" t="str">
        <f>Wielkopolski!E54</f>
        <v>-</v>
      </c>
      <c r="T51" s="130" t="str">
        <f>Zachodniopomorski!E54</f>
        <v>-</v>
      </c>
      <c r="U51" s="121"/>
      <c r="V51" s="121"/>
    </row>
    <row r="52" spans="1:22" s="122" customFormat="1" ht="48.75" customHeight="1" hidden="1" outlineLevel="1">
      <c r="A52" s="43" t="s">
        <v>94</v>
      </c>
      <c r="B52" s="50" t="s">
        <v>97</v>
      </c>
      <c r="C52" s="130" t="str">
        <f>CENTRALA!E55</f>
        <v>-</v>
      </c>
      <c r="D52" s="130" t="str">
        <f>'Razem OW'!E55</f>
        <v>-</v>
      </c>
      <c r="E52" s="130" t="str">
        <f>Dolnośląski!E55</f>
        <v>-</v>
      </c>
      <c r="F52" s="130" t="str">
        <f>KujawskoPomorski!E55</f>
        <v>-</v>
      </c>
      <c r="G52" s="130" t="str">
        <f>Lubelski!E55</f>
        <v>-</v>
      </c>
      <c r="H52" s="130" t="str">
        <f>Lubuski!E55</f>
        <v>-</v>
      </c>
      <c r="I52" s="130" t="str">
        <f>Łódzki!E55</f>
        <v>-</v>
      </c>
      <c r="J52" s="130" t="str">
        <f>Małopolski!E55</f>
        <v>-</v>
      </c>
      <c r="K52" s="130" t="str">
        <f>Mazowiecki!E55</f>
        <v>-</v>
      </c>
      <c r="L52" s="130" t="str">
        <f>Opolski!E55</f>
        <v>-</v>
      </c>
      <c r="M52" s="130" t="str">
        <f>Podkarpacki!E55</f>
        <v>-</v>
      </c>
      <c r="N52" s="130" t="str">
        <f>Podlaski!E55</f>
        <v>-</v>
      </c>
      <c r="O52" s="130" t="str">
        <f>Pomorski!E55</f>
        <v>-</v>
      </c>
      <c r="P52" s="130" t="str">
        <f>Śląski!E55</f>
        <v>-</v>
      </c>
      <c r="Q52" s="130" t="str">
        <f>Świętokrzyski!E55</f>
        <v>-</v>
      </c>
      <c r="R52" s="130" t="str">
        <f>WarmińskoMazurski!E55</f>
        <v>-</v>
      </c>
      <c r="S52" s="130" t="str">
        <f>Wielkopolski!E55</f>
        <v>-</v>
      </c>
      <c r="T52" s="130" t="str">
        <f>Zachodniopomorski!E55</f>
        <v>-</v>
      </c>
      <c r="U52" s="121"/>
      <c r="V52" s="121"/>
    </row>
    <row r="53" spans="1:22" s="110" customFormat="1" ht="60" customHeight="1" hidden="1">
      <c r="A53" s="147" t="s">
        <v>18</v>
      </c>
      <c r="B53" s="148" t="s">
        <v>257</v>
      </c>
      <c r="C53" s="149" t="str">
        <f>CENTRALA!E56</f>
        <v>-</v>
      </c>
      <c r="D53" s="149" t="str">
        <f>'Razem OW'!E56</f>
        <v>-</v>
      </c>
      <c r="E53" s="149" t="str">
        <f>Dolnośląski!E56</f>
        <v>-</v>
      </c>
      <c r="F53" s="149" t="str">
        <f>KujawskoPomorski!E56</f>
        <v>-</v>
      </c>
      <c r="G53" s="149" t="str">
        <f>Lubelski!E56</f>
        <v>-</v>
      </c>
      <c r="H53" s="149" t="str">
        <f>Lubuski!E56</f>
        <v>-</v>
      </c>
      <c r="I53" s="149" t="str">
        <f>Łódzki!E56</f>
        <v>-</v>
      </c>
      <c r="J53" s="149" t="str">
        <f>Małopolski!E56</f>
        <v>-</v>
      </c>
      <c r="K53" s="149" t="str">
        <f>Mazowiecki!E56</f>
        <v>-</v>
      </c>
      <c r="L53" s="149" t="str">
        <f>Opolski!E56</f>
        <v>-</v>
      </c>
      <c r="M53" s="149" t="str">
        <f>Podkarpacki!E56</f>
        <v>-</v>
      </c>
      <c r="N53" s="149" t="str">
        <f>Podlaski!E56</f>
        <v>-</v>
      </c>
      <c r="O53" s="149" t="str">
        <f>Pomorski!E56</f>
        <v>-</v>
      </c>
      <c r="P53" s="149" t="str">
        <f>Śląski!E56</f>
        <v>-</v>
      </c>
      <c r="Q53" s="149" t="str">
        <f>Świętokrzyski!E56</f>
        <v>-</v>
      </c>
      <c r="R53" s="149" t="str">
        <f>WarmińskoMazurski!E56</f>
        <v>-</v>
      </c>
      <c r="S53" s="149" t="str">
        <f>Wielkopolski!E56</f>
        <v>-</v>
      </c>
      <c r="T53" s="149" t="str">
        <f>Zachodniopomorski!E56</f>
        <v>-</v>
      </c>
      <c r="U53" s="108"/>
      <c r="V53" s="108"/>
    </row>
    <row r="54" spans="1:20" ht="30" customHeight="1" hidden="1" outlineLevel="1">
      <c r="A54" s="80" t="s">
        <v>20</v>
      </c>
      <c r="B54" s="77" t="s">
        <v>21</v>
      </c>
      <c r="C54" s="130" t="str">
        <f>CENTRALA!E57</f>
        <v>-</v>
      </c>
      <c r="D54" s="130" t="str">
        <f>'Razem OW'!E57</f>
        <v>-</v>
      </c>
      <c r="E54" s="130" t="str">
        <f>Dolnośląski!E57</f>
        <v>-</v>
      </c>
      <c r="F54" s="130" t="str">
        <f>KujawskoPomorski!E57</f>
        <v>-</v>
      </c>
      <c r="G54" s="130" t="str">
        <f>Lubelski!E57</f>
        <v>-</v>
      </c>
      <c r="H54" s="130" t="str">
        <f>Lubuski!E57</f>
        <v>-</v>
      </c>
      <c r="I54" s="130" t="str">
        <f>Łódzki!E57</f>
        <v>-</v>
      </c>
      <c r="J54" s="130" t="str">
        <f>Małopolski!E57</f>
        <v>-</v>
      </c>
      <c r="K54" s="130" t="str">
        <f>Mazowiecki!E57</f>
        <v>-</v>
      </c>
      <c r="L54" s="130" t="str">
        <f>Opolski!E57</f>
        <v>-</v>
      </c>
      <c r="M54" s="130" t="str">
        <f>Podkarpacki!E57</f>
        <v>-</v>
      </c>
      <c r="N54" s="130" t="str">
        <f>Podlaski!E57</f>
        <v>-</v>
      </c>
      <c r="O54" s="130" t="str">
        <f>Pomorski!E57</f>
        <v>-</v>
      </c>
      <c r="P54" s="130" t="str">
        <f>Śląski!E57</f>
        <v>-</v>
      </c>
      <c r="Q54" s="130" t="str">
        <f>Świętokrzyski!E57</f>
        <v>-</v>
      </c>
      <c r="R54" s="130" t="str">
        <f>WarmińskoMazurski!E57</f>
        <v>-</v>
      </c>
      <c r="S54" s="130" t="str">
        <f>Wielkopolski!E57</f>
        <v>-</v>
      </c>
      <c r="T54" s="130" t="str">
        <f>Zachodniopomorski!E57</f>
        <v>-</v>
      </c>
    </row>
    <row r="55" spans="1:20" ht="30" customHeight="1" hidden="1" outlineLevel="1">
      <c r="A55" s="80" t="s">
        <v>22</v>
      </c>
      <c r="B55" s="77" t="s">
        <v>23</v>
      </c>
      <c r="C55" s="130" t="str">
        <f>CENTRALA!E58</f>
        <v>-</v>
      </c>
      <c r="D55" s="130" t="str">
        <f>'Razem OW'!E58</f>
        <v>-</v>
      </c>
      <c r="E55" s="130" t="str">
        <f>Dolnośląski!E58</f>
        <v>-</v>
      </c>
      <c r="F55" s="130" t="str">
        <f>KujawskoPomorski!E58</f>
        <v>-</v>
      </c>
      <c r="G55" s="130" t="str">
        <f>Lubelski!E58</f>
        <v>-</v>
      </c>
      <c r="H55" s="130" t="str">
        <f>Lubuski!E58</f>
        <v>-</v>
      </c>
      <c r="I55" s="130" t="str">
        <f>Łódzki!E58</f>
        <v>-</v>
      </c>
      <c r="J55" s="130" t="str">
        <f>Małopolski!E58</f>
        <v>-</v>
      </c>
      <c r="K55" s="130" t="str">
        <f>Mazowiecki!E58</f>
        <v>-</v>
      </c>
      <c r="L55" s="130" t="str">
        <f>Opolski!E58</f>
        <v>-</v>
      </c>
      <c r="M55" s="130" t="str">
        <f>Podkarpacki!E58</f>
        <v>-</v>
      </c>
      <c r="N55" s="130" t="str">
        <f>Podlaski!E58</f>
        <v>-</v>
      </c>
      <c r="O55" s="130" t="str">
        <f>Pomorski!E58</f>
        <v>-</v>
      </c>
      <c r="P55" s="130" t="str">
        <f>Śląski!E58</f>
        <v>-</v>
      </c>
      <c r="Q55" s="130" t="str">
        <f>Świętokrzyski!E58</f>
        <v>-</v>
      </c>
      <c r="R55" s="130" t="str">
        <f>WarmińskoMazurski!E58</f>
        <v>-</v>
      </c>
      <c r="S55" s="130" t="str">
        <f>Wielkopolski!E58</f>
        <v>-</v>
      </c>
      <c r="T55" s="130" t="str">
        <f>Zachodniopomorski!E58</f>
        <v>-</v>
      </c>
    </row>
    <row r="56" spans="1:20" ht="30" customHeight="1" hidden="1" outlineLevel="1">
      <c r="A56" s="80" t="s">
        <v>24</v>
      </c>
      <c r="B56" s="142" t="s">
        <v>38</v>
      </c>
      <c r="C56" s="130" t="str">
        <f>CENTRALA!E59</f>
        <v>-</v>
      </c>
      <c r="D56" s="130" t="str">
        <f>'Razem OW'!E59</f>
        <v>-</v>
      </c>
      <c r="E56" s="130" t="str">
        <f>Dolnośląski!E59</f>
        <v>-</v>
      </c>
      <c r="F56" s="130" t="str">
        <f>KujawskoPomorski!E59</f>
        <v>-</v>
      </c>
      <c r="G56" s="130" t="str">
        <f>Lubelski!E59</f>
        <v>-</v>
      </c>
      <c r="H56" s="130" t="str">
        <f>Lubuski!E59</f>
        <v>-</v>
      </c>
      <c r="I56" s="130" t="str">
        <f>Łódzki!E59</f>
        <v>-</v>
      </c>
      <c r="J56" s="130" t="str">
        <f>Małopolski!E59</f>
        <v>-</v>
      </c>
      <c r="K56" s="130" t="str">
        <f>Mazowiecki!E59</f>
        <v>-</v>
      </c>
      <c r="L56" s="130" t="str">
        <f>Opolski!E59</f>
        <v>-</v>
      </c>
      <c r="M56" s="130" t="str">
        <f>Podkarpacki!E59</f>
        <v>-</v>
      </c>
      <c r="N56" s="130" t="str">
        <f>Podlaski!E59</f>
        <v>-</v>
      </c>
      <c r="O56" s="130" t="str">
        <f>Pomorski!E59</f>
        <v>-</v>
      </c>
      <c r="P56" s="130" t="str">
        <f>Śląski!E59</f>
        <v>-</v>
      </c>
      <c r="Q56" s="130" t="str">
        <f>Świętokrzyski!E59</f>
        <v>-</v>
      </c>
      <c r="R56" s="130" t="str">
        <f>WarmińskoMazurski!E59</f>
        <v>-</v>
      </c>
      <c r="S56" s="130" t="str">
        <f>Wielkopolski!E59</f>
        <v>-</v>
      </c>
      <c r="T56" s="130" t="str">
        <f>Zachodniopomorski!E59</f>
        <v>-</v>
      </c>
    </row>
    <row r="57" spans="1:20" ht="30" customHeight="1" hidden="1" outlineLevel="2">
      <c r="A57" s="143" t="s">
        <v>46</v>
      </c>
      <c r="B57" s="144" t="s">
        <v>39</v>
      </c>
      <c r="C57" s="130" t="str">
        <f>CENTRALA!E60</f>
        <v>-</v>
      </c>
      <c r="D57" s="130" t="str">
        <f>'Razem OW'!E60</f>
        <v>-</v>
      </c>
      <c r="E57" s="130" t="str">
        <f>Dolnośląski!E60</f>
        <v>-</v>
      </c>
      <c r="F57" s="130" t="str">
        <f>KujawskoPomorski!E60</f>
        <v>-</v>
      </c>
      <c r="G57" s="130" t="str">
        <f>Lubelski!E60</f>
        <v>-</v>
      </c>
      <c r="H57" s="130" t="str">
        <f>Lubuski!E60</f>
        <v>-</v>
      </c>
      <c r="I57" s="130" t="str">
        <f>Łódzki!E60</f>
        <v>-</v>
      </c>
      <c r="J57" s="130" t="str">
        <f>Małopolski!E60</f>
        <v>-</v>
      </c>
      <c r="K57" s="130" t="str">
        <f>Mazowiecki!E60</f>
        <v>-</v>
      </c>
      <c r="L57" s="130" t="str">
        <f>Opolski!E60</f>
        <v>-</v>
      </c>
      <c r="M57" s="130" t="str">
        <f>Podkarpacki!E60</f>
        <v>-</v>
      </c>
      <c r="N57" s="130" t="str">
        <f>Podlaski!E60</f>
        <v>-</v>
      </c>
      <c r="O57" s="130" t="str">
        <f>Pomorski!E60</f>
        <v>-</v>
      </c>
      <c r="P57" s="130" t="str">
        <f>Śląski!E60</f>
        <v>-</v>
      </c>
      <c r="Q57" s="130" t="str">
        <f>Świętokrzyski!E60</f>
        <v>-</v>
      </c>
      <c r="R57" s="130" t="str">
        <f>WarmińskoMazurski!E60</f>
        <v>-</v>
      </c>
      <c r="S57" s="130" t="str">
        <f>Wielkopolski!E60</f>
        <v>-</v>
      </c>
      <c r="T57" s="130" t="str">
        <f>Zachodniopomorski!E60</f>
        <v>-</v>
      </c>
    </row>
    <row r="58" spans="1:20" ht="30" customHeight="1" hidden="1" outlineLevel="3">
      <c r="A58" s="143" t="s">
        <v>47</v>
      </c>
      <c r="B58" s="145" t="s">
        <v>40</v>
      </c>
      <c r="C58" s="130" t="str">
        <f>CENTRALA!E61</f>
        <v>-</v>
      </c>
      <c r="D58" s="130" t="str">
        <f>'Razem OW'!E61</f>
        <v>-</v>
      </c>
      <c r="E58" s="130" t="str">
        <f>Dolnośląski!E61</f>
        <v>-</v>
      </c>
      <c r="F58" s="130" t="str">
        <f>KujawskoPomorski!E61</f>
        <v>-</v>
      </c>
      <c r="G58" s="130" t="str">
        <f>Lubelski!E61</f>
        <v>-</v>
      </c>
      <c r="H58" s="130" t="str">
        <f>Lubuski!E61</f>
        <v>-</v>
      </c>
      <c r="I58" s="130" t="str">
        <f>Łódzki!E61</f>
        <v>-</v>
      </c>
      <c r="J58" s="130" t="str">
        <f>Małopolski!E61</f>
        <v>-</v>
      </c>
      <c r="K58" s="130" t="str">
        <f>Mazowiecki!E61</f>
        <v>-</v>
      </c>
      <c r="L58" s="130" t="str">
        <f>Opolski!E61</f>
        <v>-</v>
      </c>
      <c r="M58" s="130" t="str">
        <f>Podkarpacki!E61</f>
        <v>-</v>
      </c>
      <c r="N58" s="130" t="str">
        <f>Podlaski!E61</f>
        <v>-</v>
      </c>
      <c r="O58" s="130" t="str">
        <f>Pomorski!E61</f>
        <v>-</v>
      </c>
      <c r="P58" s="130" t="str">
        <f>Śląski!E61</f>
        <v>-</v>
      </c>
      <c r="Q58" s="130" t="str">
        <f>Świętokrzyski!E61</f>
        <v>-</v>
      </c>
      <c r="R58" s="130" t="str">
        <f>WarmińskoMazurski!E61</f>
        <v>-</v>
      </c>
      <c r="S58" s="130" t="str">
        <f>Wielkopolski!E61</f>
        <v>-</v>
      </c>
      <c r="T58" s="130" t="str">
        <f>Zachodniopomorski!E61</f>
        <v>-</v>
      </c>
    </row>
    <row r="59" spans="1:20" ht="30" customHeight="1" hidden="1" outlineLevel="2">
      <c r="A59" s="143" t="s">
        <v>48</v>
      </c>
      <c r="B59" s="144" t="s">
        <v>41</v>
      </c>
      <c r="C59" s="130" t="str">
        <f>CENTRALA!E62</f>
        <v>-</v>
      </c>
      <c r="D59" s="130" t="str">
        <f>'Razem OW'!E62</f>
        <v>-</v>
      </c>
      <c r="E59" s="130" t="str">
        <f>Dolnośląski!E62</f>
        <v>-</v>
      </c>
      <c r="F59" s="130" t="str">
        <f>KujawskoPomorski!E62</f>
        <v>-</v>
      </c>
      <c r="G59" s="130" t="str">
        <f>Lubelski!E62</f>
        <v>-</v>
      </c>
      <c r="H59" s="130" t="str">
        <f>Lubuski!E62</f>
        <v>-</v>
      </c>
      <c r="I59" s="130" t="str">
        <f>Łódzki!E62</f>
        <v>-</v>
      </c>
      <c r="J59" s="130" t="str">
        <f>Małopolski!E62</f>
        <v>-</v>
      </c>
      <c r="K59" s="130" t="str">
        <f>Mazowiecki!E62</f>
        <v>-</v>
      </c>
      <c r="L59" s="130" t="str">
        <f>Opolski!E62</f>
        <v>-</v>
      </c>
      <c r="M59" s="130" t="str">
        <f>Podkarpacki!E62</f>
        <v>-</v>
      </c>
      <c r="N59" s="130" t="str">
        <f>Podlaski!E62</f>
        <v>-</v>
      </c>
      <c r="O59" s="130" t="str">
        <f>Pomorski!E62</f>
        <v>-</v>
      </c>
      <c r="P59" s="130" t="str">
        <f>Śląski!E62</f>
        <v>-</v>
      </c>
      <c r="Q59" s="130" t="str">
        <f>Świętokrzyski!E62</f>
        <v>-</v>
      </c>
      <c r="R59" s="130" t="str">
        <f>WarmińskoMazurski!E62</f>
        <v>-</v>
      </c>
      <c r="S59" s="130" t="str">
        <f>Wielkopolski!E62</f>
        <v>-</v>
      </c>
      <c r="T59" s="130" t="str">
        <f>Zachodniopomorski!E62</f>
        <v>-</v>
      </c>
    </row>
    <row r="60" spans="1:20" ht="30" customHeight="1" hidden="1" outlineLevel="2">
      <c r="A60" s="143" t="s">
        <v>49</v>
      </c>
      <c r="B60" s="144" t="s">
        <v>42</v>
      </c>
      <c r="C60" s="130" t="str">
        <f>CENTRALA!E63</f>
        <v>-</v>
      </c>
      <c r="D60" s="130" t="str">
        <f>'Razem OW'!E63</f>
        <v>-</v>
      </c>
      <c r="E60" s="130" t="str">
        <f>Dolnośląski!E63</f>
        <v>-</v>
      </c>
      <c r="F60" s="130" t="str">
        <f>KujawskoPomorski!E63</f>
        <v>-</v>
      </c>
      <c r="G60" s="130" t="str">
        <f>Lubelski!E63</f>
        <v>-</v>
      </c>
      <c r="H60" s="130" t="str">
        <f>Lubuski!E63</f>
        <v>-</v>
      </c>
      <c r="I60" s="130" t="str">
        <f>Łódzki!E63</f>
        <v>-</v>
      </c>
      <c r="J60" s="130" t="str">
        <f>Małopolski!E63</f>
        <v>-</v>
      </c>
      <c r="K60" s="130" t="str">
        <f>Mazowiecki!E63</f>
        <v>-</v>
      </c>
      <c r="L60" s="130" t="str">
        <f>Opolski!E63</f>
        <v>-</v>
      </c>
      <c r="M60" s="130" t="str">
        <f>Podkarpacki!E63</f>
        <v>-</v>
      </c>
      <c r="N60" s="130" t="str">
        <f>Podlaski!E63</f>
        <v>-</v>
      </c>
      <c r="O60" s="130" t="str">
        <f>Pomorski!E63</f>
        <v>-</v>
      </c>
      <c r="P60" s="130" t="str">
        <f>Śląski!E63</f>
        <v>-</v>
      </c>
      <c r="Q60" s="130" t="str">
        <f>Świętokrzyski!E63</f>
        <v>-</v>
      </c>
      <c r="R60" s="130" t="str">
        <f>WarmińskoMazurski!E63</f>
        <v>-</v>
      </c>
      <c r="S60" s="130" t="str">
        <f>Wielkopolski!E63</f>
        <v>-</v>
      </c>
      <c r="T60" s="130" t="str">
        <f>Zachodniopomorski!E63</f>
        <v>-</v>
      </c>
    </row>
    <row r="61" spans="1:20" ht="30" customHeight="1" hidden="1" outlineLevel="2">
      <c r="A61" s="143" t="s">
        <v>50</v>
      </c>
      <c r="B61" s="144" t="s">
        <v>43</v>
      </c>
      <c r="C61" s="130" t="str">
        <f>CENTRALA!E64</f>
        <v>-</v>
      </c>
      <c r="D61" s="130" t="str">
        <f>'Razem OW'!E64</f>
        <v>-</v>
      </c>
      <c r="E61" s="130" t="str">
        <f>Dolnośląski!E64</f>
        <v>-</v>
      </c>
      <c r="F61" s="130" t="str">
        <f>KujawskoPomorski!E64</f>
        <v>-</v>
      </c>
      <c r="G61" s="130" t="str">
        <f>Lubelski!E64</f>
        <v>-</v>
      </c>
      <c r="H61" s="130" t="str">
        <f>Lubuski!E64</f>
        <v>-</v>
      </c>
      <c r="I61" s="130" t="str">
        <f>Łódzki!E64</f>
        <v>-</v>
      </c>
      <c r="J61" s="130" t="str">
        <f>Małopolski!E64</f>
        <v>-</v>
      </c>
      <c r="K61" s="130" t="str">
        <f>Mazowiecki!E64</f>
        <v>-</v>
      </c>
      <c r="L61" s="130" t="str">
        <f>Opolski!E64</f>
        <v>-</v>
      </c>
      <c r="M61" s="130" t="str">
        <f>Podkarpacki!E64</f>
        <v>-</v>
      </c>
      <c r="N61" s="130" t="str">
        <f>Podlaski!E64</f>
        <v>-</v>
      </c>
      <c r="O61" s="130" t="str">
        <f>Pomorski!E64</f>
        <v>-</v>
      </c>
      <c r="P61" s="130" t="str">
        <f>Śląski!E64</f>
        <v>-</v>
      </c>
      <c r="Q61" s="130" t="str">
        <f>Świętokrzyski!E64</f>
        <v>-</v>
      </c>
      <c r="R61" s="130" t="str">
        <f>WarmińskoMazurski!E64</f>
        <v>-</v>
      </c>
      <c r="S61" s="130" t="str">
        <f>Wielkopolski!E64</f>
        <v>-</v>
      </c>
      <c r="T61" s="130" t="str">
        <f>Zachodniopomorski!E64</f>
        <v>-</v>
      </c>
    </row>
    <row r="62" spans="1:20" ht="30" customHeight="1" hidden="1" outlineLevel="2">
      <c r="A62" s="143" t="s">
        <v>51</v>
      </c>
      <c r="B62" s="144" t="s">
        <v>44</v>
      </c>
      <c r="C62" s="130" t="str">
        <f>CENTRALA!E65</f>
        <v>-</v>
      </c>
      <c r="D62" s="130" t="str">
        <f>'Razem OW'!E65</f>
        <v>-</v>
      </c>
      <c r="E62" s="130" t="str">
        <f>Dolnośląski!E65</f>
        <v>-</v>
      </c>
      <c r="F62" s="130" t="str">
        <f>KujawskoPomorski!E65</f>
        <v>-</v>
      </c>
      <c r="G62" s="130" t="str">
        <f>Lubelski!E65</f>
        <v>-</v>
      </c>
      <c r="H62" s="130" t="str">
        <f>Lubuski!E65</f>
        <v>-</v>
      </c>
      <c r="I62" s="130" t="str">
        <f>Łódzki!E65</f>
        <v>-</v>
      </c>
      <c r="J62" s="130" t="str">
        <f>Małopolski!E65</f>
        <v>-</v>
      </c>
      <c r="K62" s="130" t="str">
        <f>Mazowiecki!E65</f>
        <v>-</v>
      </c>
      <c r="L62" s="130" t="str">
        <f>Opolski!E65</f>
        <v>-</v>
      </c>
      <c r="M62" s="130" t="str">
        <f>Podkarpacki!E65</f>
        <v>-</v>
      </c>
      <c r="N62" s="130" t="str">
        <f>Podlaski!E65</f>
        <v>-</v>
      </c>
      <c r="O62" s="130" t="str">
        <f>Pomorski!E65</f>
        <v>-</v>
      </c>
      <c r="P62" s="130" t="str">
        <f>Śląski!E65</f>
        <v>-</v>
      </c>
      <c r="Q62" s="130" t="str">
        <f>Świętokrzyski!E65</f>
        <v>-</v>
      </c>
      <c r="R62" s="130" t="str">
        <f>WarmińskoMazurski!E65</f>
        <v>-</v>
      </c>
      <c r="S62" s="130" t="str">
        <f>Wielkopolski!E65</f>
        <v>-</v>
      </c>
      <c r="T62" s="130" t="str">
        <f>Zachodniopomorski!E65</f>
        <v>-</v>
      </c>
    </row>
    <row r="63" spans="1:20" ht="30" customHeight="1" hidden="1" outlineLevel="2">
      <c r="A63" s="143" t="s">
        <v>52</v>
      </c>
      <c r="B63" s="144" t="s">
        <v>45</v>
      </c>
      <c r="C63" s="130" t="str">
        <f>CENTRALA!E66</f>
        <v>-</v>
      </c>
      <c r="D63" s="130" t="str">
        <f>'Razem OW'!E66</f>
        <v>-</v>
      </c>
      <c r="E63" s="130" t="str">
        <f>Dolnośląski!E66</f>
        <v>-</v>
      </c>
      <c r="F63" s="130" t="str">
        <f>KujawskoPomorski!E66</f>
        <v>-</v>
      </c>
      <c r="G63" s="130" t="str">
        <f>Lubelski!E66</f>
        <v>-</v>
      </c>
      <c r="H63" s="130" t="str">
        <f>Lubuski!E66</f>
        <v>-</v>
      </c>
      <c r="I63" s="130" t="str">
        <f>Łódzki!E66</f>
        <v>-</v>
      </c>
      <c r="J63" s="130" t="str">
        <f>Małopolski!E66</f>
        <v>-</v>
      </c>
      <c r="K63" s="130" t="str">
        <f>Mazowiecki!E66</f>
        <v>-</v>
      </c>
      <c r="L63" s="130" t="str">
        <f>Opolski!E66</f>
        <v>-</v>
      </c>
      <c r="M63" s="130" t="str">
        <f>Podkarpacki!E66</f>
        <v>-</v>
      </c>
      <c r="N63" s="130" t="str">
        <f>Podlaski!E66</f>
        <v>-</v>
      </c>
      <c r="O63" s="130" t="str">
        <f>Pomorski!E66</f>
        <v>-</v>
      </c>
      <c r="P63" s="130" t="str">
        <f>Śląski!E66</f>
        <v>-</v>
      </c>
      <c r="Q63" s="130" t="str">
        <f>Świętokrzyski!E66</f>
        <v>-</v>
      </c>
      <c r="R63" s="130" t="str">
        <f>WarmińskoMazurski!E66</f>
        <v>-</v>
      </c>
      <c r="S63" s="130" t="str">
        <f>Wielkopolski!E66</f>
        <v>-</v>
      </c>
      <c r="T63" s="130" t="str">
        <f>Zachodniopomorski!E66</f>
        <v>-</v>
      </c>
    </row>
    <row r="64" spans="1:22" s="123" customFormat="1" ht="30" customHeight="1" hidden="1" outlineLevel="1">
      <c r="A64" s="80" t="s">
        <v>25</v>
      </c>
      <c r="B64" s="146" t="s">
        <v>26</v>
      </c>
      <c r="C64" s="130" t="str">
        <f>CENTRALA!E67</f>
        <v>-</v>
      </c>
      <c r="D64" s="130" t="str">
        <f>'Razem OW'!E67</f>
        <v>-</v>
      </c>
      <c r="E64" s="130" t="str">
        <f>Dolnośląski!E67</f>
        <v>-</v>
      </c>
      <c r="F64" s="130" t="str">
        <f>KujawskoPomorski!E67</f>
        <v>-</v>
      </c>
      <c r="G64" s="130" t="str">
        <f>Lubelski!E67</f>
        <v>-</v>
      </c>
      <c r="H64" s="130" t="str">
        <f>Lubuski!E67</f>
        <v>-</v>
      </c>
      <c r="I64" s="130" t="str">
        <f>Łódzki!E67</f>
        <v>-</v>
      </c>
      <c r="J64" s="130" t="str">
        <f>Małopolski!E67</f>
        <v>-</v>
      </c>
      <c r="K64" s="130" t="str">
        <f>Mazowiecki!E67</f>
        <v>-</v>
      </c>
      <c r="L64" s="130" t="str">
        <f>Opolski!E67</f>
        <v>-</v>
      </c>
      <c r="M64" s="130" t="str">
        <f>Podkarpacki!E67</f>
        <v>-</v>
      </c>
      <c r="N64" s="130" t="str">
        <f>Podlaski!E67</f>
        <v>-</v>
      </c>
      <c r="O64" s="130" t="str">
        <f>Pomorski!E67</f>
        <v>-</v>
      </c>
      <c r="P64" s="130" t="str">
        <f>Śląski!E67</f>
        <v>-</v>
      </c>
      <c r="Q64" s="130" t="str">
        <f>Świętokrzyski!E67</f>
        <v>-</v>
      </c>
      <c r="R64" s="130" t="str">
        <f>WarmińskoMazurski!E67</f>
        <v>-</v>
      </c>
      <c r="S64" s="130" t="str">
        <f>Wielkopolski!E67</f>
        <v>-</v>
      </c>
      <c r="T64" s="130" t="str">
        <f>Zachodniopomorski!E67</f>
        <v>-</v>
      </c>
      <c r="U64" s="124"/>
      <c r="V64" s="124"/>
    </row>
    <row r="65" spans="1:20" ht="30" customHeight="1" hidden="1" outlineLevel="1">
      <c r="A65" s="80" t="s">
        <v>27</v>
      </c>
      <c r="B65" s="142" t="s">
        <v>62</v>
      </c>
      <c r="C65" s="130" t="str">
        <f>CENTRALA!E68</f>
        <v>-</v>
      </c>
      <c r="D65" s="130" t="str">
        <f>'Razem OW'!E68</f>
        <v>-</v>
      </c>
      <c r="E65" s="130" t="str">
        <f>Dolnośląski!E68</f>
        <v>-</v>
      </c>
      <c r="F65" s="130" t="str">
        <f>KujawskoPomorski!E68</f>
        <v>-</v>
      </c>
      <c r="G65" s="130" t="str">
        <f>Lubelski!E68</f>
        <v>-</v>
      </c>
      <c r="H65" s="130" t="str">
        <f>Lubuski!E68</f>
        <v>-</v>
      </c>
      <c r="I65" s="130" t="str">
        <f>Łódzki!E68</f>
        <v>-</v>
      </c>
      <c r="J65" s="130" t="str">
        <f>Małopolski!E68</f>
        <v>-</v>
      </c>
      <c r="K65" s="130" t="str">
        <f>Mazowiecki!E68</f>
        <v>-</v>
      </c>
      <c r="L65" s="130" t="str">
        <f>Opolski!E68</f>
        <v>-</v>
      </c>
      <c r="M65" s="130" t="str">
        <f>Podkarpacki!E68</f>
        <v>-</v>
      </c>
      <c r="N65" s="130" t="str">
        <f>Podlaski!E68</f>
        <v>-</v>
      </c>
      <c r="O65" s="130" t="str">
        <f>Pomorski!E68</f>
        <v>-</v>
      </c>
      <c r="P65" s="130" t="str">
        <f>Śląski!E68</f>
        <v>-</v>
      </c>
      <c r="Q65" s="130" t="str">
        <f>Świętokrzyski!E68</f>
        <v>-</v>
      </c>
      <c r="R65" s="130" t="str">
        <f>WarmińskoMazurski!E68</f>
        <v>-</v>
      </c>
      <c r="S65" s="130" t="str">
        <f>Wielkopolski!E68</f>
        <v>-</v>
      </c>
      <c r="T65" s="130" t="str">
        <f>Zachodniopomorski!E68</f>
        <v>-</v>
      </c>
    </row>
    <row r="66" spans="1:20" ht="30" customHeight="1" hidden="1" outlineLevel="2">
      <c r="A66" s="143" t="s">
        <v>57</v>
      </c>
      <c r="B66" s="144" t="s">
        <v>53</v>
      </c>
      <c r="C66" s="130" t="str">
        <f>CENTRALA!E69</f>
        <v>-</v>
      </c>
      <c r="D66" s="130" t="str">
        <f>'Razem OW'!E69</f>
        <v>-</v>
      </c>
      <c r="E66" s="130" t="str">
        <f>Dolnośląski!E69</f>
        <v>-</v>
      </c>
      <c r="F66" s="130" t="str">
        <f>KujawskoPomorski!E69</f>
        <v>-</v>
      </c>
      <c r="G66" s="130" t="str">
        <f>Lubelski!E69</f>
        <v>-</v>
      </c>
      <c r="H66" s="130" t="str">
        <f>Lubuski!E69</f>
        <v>-</v>
      </c>
      <c r="I66" s="130" t="str">
        <f>Łódzki!E69</f>
        <v>-</v>
      </c>
      <c r="J66" s="130" t="str">
        <f>Małopolski!E69</f>
        <v>-</v>
      </c>
      <c r="K66" s="130" t="str">
        <f>Mazowiecki!E69</f>
        <v>-</v>
      </c>
      <c r="L66" s="130" t="str">
        <f>Opolski!E69</f>
        <v>-</v>
      </c>
      <c r="M66" s="130" t="str">
        <f>Podkarpacki!E69</f>
        <v>-</v>
      </c>
      <c r="N66" s="130" t="str">
        <f>Podlaski!E69</f>
        <v>-</v>
      </c>
      <c r="O66" s="130" t="str">
        <f>Pomorski!E69</f>
        <v>-</v>
      </c>
      <c r="P66" s="130" t="str">
        <f>Śląski!E69</f>
        <v>-</v>
      </c>
      <c r="Q66" s="130" t="str">
        <f>Świętokrzyski!E69</f>
        <v>-</v>
      </c>
      <c r="R66" s="130" t="str">
        <f>WarmińskoMazurski!E69</f>
        <v>-</v>
      </c>
      <c r="S66" s="130" t="str">
        <f>Wielkopolski!E69</f>
        <v>-</v>
      </c>
      <c r="T66" s="130" t="str">
        <f>Zachodniopomorski!E69</f>
        <v>-</v>
      </c>
    </row>
    <row r="67" spans="1:20" ht="30" customHeight="1" hidden="1" outlineLevel="2">
      <c r="A67" s="143" t="s">
        <v>58</v>
      </c>
      <c r="B67" s="144" t="s">
        <v>54</v>
      </c>
      <c r="C67" s="130" t="str">
        <f>CENTRALA!E70</f>
        <v>-</v>
      </c>
      <c r="D67" s="130" t="str">
        <f>'Razem OW'!E70</f>
        <v>-</v>
      </c>
      <c r="E67" s="130" t="str">
        <f>Dolnośląski!E70</f>
        <v>-</v>
      </c>
      <c r="F67" s="130" t="str">
        <f>KujawskoPomorski!E70</f>
        <v>-</v>
      </c>
      <c r="G67" s="130" t="str">
        <f>Lubelski!E70</f>
        <v>-</v>
      </c>
      <c r="H67" s="130" t="str">
        <f>Lubuski!E70</f>
        <v>-</v>
      </c>
      <c r="I67" s="130" t="str">
        <f>Łódzki!E70</f>
        <v>-</v>
      </c>
      <c r="J67" s="130" t="str">
        <f>Małopolski!E70</f>
        <v>-</v>
      </c>
      <c r="K67" s="130" t="str">
        <f>Mazowiecki!E70</f>
        <v>-</v>
      </c>
      <c r="L67" s="130" t="str">
        <f>Opolski!E70</f>
        <v>-</v>
      </c>
      <c r="M67" s="130" t="str">
        <f>Podkarpacki!E70</f>
        <v>-</v>
      </c>
      <c r="N67" s="130" t="str">
        <f>Podlaski!E70</f>
        <v>-</v>
      </c>
      <c r="O67" s="130" t="str">
        <f>Pomorski!E70</f>
        <v>-</v>
      </c>
      <c r="P67" s="130" t="str">
        <f>Śląski!E70</f>
        <v>-</v>
      </c>
      <c r="Q67" s="130" t="str">
        <f>Świętokrzyski!E70</f>
        <v>-</v>
      </c>
      <c r="R67" s="130" t="str">
        <f>WarmińskoMazurski!E70</f>
        <v>-</v>
      </c>
      <c r="S67" s="130" t="str">
        <f>Wielkopolski!E70</f>
        <v>-</v>
      </c>
      <c r="T67" s="130" t="str">
        <f>Zachodniopomorski!E70</f>
        <v>-</v>
      </c>
    </row>
    <row r="68" spans="1:20" ht="30" customHeight="1" hidden="1" outlineLevel="2">
      <c r="A68" s="143" t="s">
        <v>59</v>
      </c>
      <c r="B68" s="144" t="s">
        <v>55</v>
      </c>
      <c r="C68" s="130" t="str">
        <f>CENTRALA!E71</f>
        <v>-</v>
      </c>
      <c r="D68" s="130" t="str">
        <f>'Razem OW'!E71</f>
        <v>-</v>
      </c>
      <c r="E68" s="130" t="str">
        <f>Dolnośląski!E71</f>
        <v>-</v>
      </c>
      <c r="F68" s="130" t="str">
        <f>KujawskoPomorski!E71</f>
        <v>-</v>
      </c>
      <c r="G68" s="130" t="str">
        <f>Lubelski!E71</f>
        <v>-</v>
      </c>
      <c r="H68" s="130" t="str">
        <f>Lubuski!E71</f>
        <v>-</v>
      </c>
      <c r="I68" s="130" t="str">
        <f>Łódzki!E71</f>
        <v>-</v>
      </c>
      <c r="J68" s="130" t="str">
        <f>Małopolski!E71</f>
        <v>-</v>
      </c>
      <c r="K68" s="130" t="str">
        <f>Mazowiecki!E71</f>
        <v>-</v>
      </c>
      <c r="L68" s="130" t="str">
        <f>Opolski!E71</f>
        <v>-</v>
      </c>
      <c r="M68" s="130" t="str">
        <f>Podkarpacki!E71</f>
        <v>-</v>
      </c>
      <c r="N68" s="130" t="str">
        <f>Podlaski!E71</f>
        <v>-</v>
      </c>
      <c r="O68" s="130" t="str">
        <f>Pomorski!E71</f>
        <v>-</v>
      </c>
      <c r="P68" s="130" t="str">
        <f>Śląski!E71</f>
        <v>-</v>
      </c>
      <c r="Q68" s="130" t="str">
        <f>Świętokrzyski!E71</f>
        <v>-</v>
      </c>
      <c r="R68" s="130" t="str">
        <f>WarmińskoMazurski!E71</f>
        <v>-</v>
      </c>
      <c r="S68" s="130" t="str">
        <f>Wielkopolski!E71</f>
        <v>-</v>
      </c>
      <c r="T68" s="130" t="str">
        <f>Zachodniopomorski!E71</f>
        <v>-</v>
      </c>
    </row>
    <row r="69" spans="1:20" ht="30" customHeight="1" hidden="1" outlineLevel="2">
      <c r="A69" s="143" t="s">
        <v>60</v>
      </c>
      <c r="B69" s="144" t="s">
        <v>56</v>
      </c>
      <c r="C69" s="130" t="str">
        <f>CENTRALA!E72</f>
        <v>-</v>
      </c>
      <c r="D69" s="130" t="str">
        <f>'Razem OW'!E72</f>
        <v>-</v>
      </c>
      <c r="E69" s="130" t="str">
        <f>Dolnośląski!E72</f>
        <v>-</v>
      </c>
      <c r="F69" s="130" t="str">
        <f>KujawskoPomorski!E72</f>
        <v>-</v>
      </c>
      <c r="G69" s="130" t="str">
        <f>Lubelski!E72</f>
        <v>-</v>
      </c>
      <c r="H69" s="130" t="str">
        <f>Lubuski!E72</f>
        <v>-</v>
      </c>
      <c r="I69" s="130" t="str">
        <f>Łódzki!E72</f>
        <v>-</v>
      </c>
      <c r="J69" s="130" t="str">
        <f>Małopolski!E72</f>
        <v>-</v>
      </c>
      <c r="K69" s="130" t="str">
        <f>Mazowiecki!E72</f>
        <v>-</v>
      </c>
      <c r="L69" s="130" t="str">
        <f>Opolski!E72</f>
        <v>-</v>
      </c>
      <c r="M69" s="130" t="str">
        <f>Podkarpacki!E72</f>
        <v>-</v>
      </c>
      <c r="N69" s="130" t="str">
        <f>Podlaski!E72</f>
        <v>-</v>
      </c>
      <c r="O69" s="130" t="str">
        <f>Pomorski!E72</f>
        <v>-</v>
      </c>
      <c r="P69" s="130" t="str">
        <f>Śląski!E72</f>
        <v>-</v>
      </c>
      <c r="Q69" s="130" t="str">
        <f>Świętokrzyski!E72</f>
        <v>-</v>
      </c>
      <c r="R69" s="130" t="str">
        <f>WarmińskoMazurski!E72</f>
        <v>-</v>
      </c>
      <c r="S69" s="130" t="str">
        <f>Wielkopolski!E72</f>
        <v>-</v>
      </c>
      <c r="T69" s="130" t="str">
        <f>Zachodniopomorski!E72</f>
        <v>-</v>
      </c>
    </row>
    <row r="70" spans="1:20" ht="30" customHeight="1" hidden="1" outlineLevel="1">
      <c r="A70" s="80" t="s">
        <v>28</v>
      </c>
      <c r="B70" s="77" t="s">
        <v>29</v>
      </c>
      <c r="C70" s="130" t="str">
        <f>CENTRALA!E73</f>
        <v>-</v>
      </c>
      <c r="D70" s="130" t="str">
        <f>'Razem OW'!E73</f>
        <v>-</v>
      </c>
      <c r="E70" s="130" t="str">
        <f>Dolnośląski!E73</f>
        <v>-</v>
      </c>
      <c r="F70" s="130" t="str">
        <f>KujawskoPomorski!E73</f>
        <v>-</v>
      </c>
      <c r="G70" s="130" t="str">
        <f>Lubelski!E73</f>
        <v>-</v>
      </c>
      <c r="H70" s="130" t="str">
        <f>Lubuski!E73</f>
        <v>-</v>
      </c>
      <c r="I70" s="130" t="str">
        <f>Łódzki!E73</f>
        <v>-</v>
      </c>
      <c r="J70" s="130" t="str">
        <f>Małopolski!E73</f>
        <v>-</v>
      </c>
      <c r="K70" s="130" t="str">
        <f>Mazowiecki!E73</f>
        <v>-</v>
      </c>
      <c r="L70" s="130" t="str">
        <f>Opolski!E73</f>
        <v>-</v>
      </c>
      <c r="M70" s="130" t="str">
        <f>Podkarpacki!E73</f>
        <v>-</v>
      </c>
      <c r="N70" s="130" t="str">
        <f>Podlaski!E73</f>
        <v>-</v>
      </c>
      <c r="O70" s="130" t="str">
        <f>Pomorski!E73</f>
        <v>-</v>
      </c>
      <c r="P70" s="130" t="str">
        <f>Śląski!E73</f>
        <v>-</v>
      </c>
      <c r="Q70" s="130" t="str">
        <f>Świętokrzyski!E73</f>
        <v>-</v>
      </c>
      <c r="R70" s="130" t="str">
        <f>WarmińskoMazurski!E73</f>
        <v>-</v>
      </c>
      <c r="S70" s="130" t="str">
        <f>Wielkopolski!E73</f>
        <v>-</v>
      </c>
      <c r="T70" s="130" t="str">
        <f>Zachodniopomorski!E73</f>
        <v>-</v>
      </c>
    </row>
    <row r="71" spans="1:20" ht="30" customHeight="1" hidden="1" outlineLevel="1">
      <c r="A71" s="80" t="s">
        <v>30</v>
      </c>
      <c r="B71" s="77" t="s">
        <v>148</v>
      </c>
      <c r="C71" s="130" t="str">
        <f>CENTRALA!E74</f>
        <v>-</v>
      </c>
      <c r="D71" s="130" t="str">
        <f>'Razem OW'!E74</f>
        <v>-</v>
      </c>
      <c r="E71" s="130" t="str">
        <f>Dolnośląski!E74</f>
        <v>-</v>
      </c>
      <c r="F71" s="130" t="str">
        <f>KujawskoPomorski!E74</f>
        <v>-</v>
      </c>
      <c r="G71" s="130" t="str">
        <f>Lubelski!E74</f>
        <v>-</v>
      </c>
      <c r="H71" s="130" t="str">
        <f>Lubuski!E74</f>
        <v>-</v>
      </c>
      <c r="I71" s="130" t="str">
        <f>Łódzki!E74</f>
        <v>-</v>
      </c>
      <c r="J71" s="130" t="str">
        <f>Małopolski!E74</f>
        <v>-</v>
      </c>
      <c r="K71" s="130" t="str">
        <f>Mazowiecki!E74</f>
        <v>-</v>
      </c>
      <c r="L71" s="130" t="str">
        <f>Opolski!E74</f>
        <v>-</v>
      </c>
      <c r="M71" s="130" t="str">
        <f>Podkarpacki!E74</f>
        <v>-</v>
      </c>
      <c r="N71" s="130" t="str">
        <f>Podlaski!E74</f>
        <v>-</v>
      </c>
      <c r="O71" s="130" t="str">
        <f>Pomorski!E74</f>
        <v>-</v>
      </c>
      <c r="P71" s="130" t="str">
        <f>Śląski!E74</f>
        <v>-</v>
      </c>
      <c r="Q71" s="130" t="str">
        <f>Świętokrzyski!E74</f>
        <v>-</v>
      </c>
      <c r="R71" s="130" t="str">
        <f>WarmińskoMazurski!E74</f>
        <v>-</v>
      </c>
      <c r="S71" s="130" t="str">
        <f>Wielkopolski!E74</f>
        <v>-</v>
      </c>
      <c r="T71" s="130" t="str">
        <f>Zachodniopomorski!E74</f>
        <v>-</v>
      </c>
    </row>
    <row r="72" spans="1:20" ht="30" customHeight="1" hidden="1" outlineLevel="1">
      <c r="A72" s="80" t="s">
        <v>31</v>
      </c>
      <c r="B72" s="77" t="s">
        <v>32</v>
      </c>
      <c r="C72" s="130" t="str">
        <f>CENTRALA!E75</f>
        <v>-</v>
      </c>
      <c r="D72" s="130" t="str">
        <f>'Razem OW'!E75</f>
        <v>-</v>
      </c>
      <c r="E72" s="130" t="str">
        <f>Dolnośląski!E75</f>
        <v>-</v>
      </c>
      <c r="F72" s="130" t="str">
        <f>KujawskoPomorski!E75</f>
        <v>-</v>
      </c>
      <c r="G72" s="130" t="str">
        <f>Lubelski!E75</f>
        <v>-</v>
      </c>
      <c r="H72" s="130" t="str">
        <f>Lubuski!E75</f>
        <v>-</v>
      </c>
      <c r="I72" s="130" t="str">
        <f>Łódzki!E75</f>
        <v>-</v>
      </c>
      <c r="J72" s="130" t="str">
        <f>Małopolski!E75</f>
        <v>-</v>
      </c>
      <c r="K72" s="130" t="str">
        <f>Mazowiecki!E75</f>
        <v>-</v>
      </c>
      <c r="L72" s="130" t="str">
        <f>Opolski!E75</f>
        <v>-</v>
      </c>
      <c r="M72" s="130" t="str">
        <f>Podkarpacki!E75</f>
        <v>-</v>
      </c>
      <c r="N72" s="130" t="str">
        <f>Podlaski!E75</f>
        <v>-</v>
      </c>
      <c r="O72" s="130" t="str">
        <f>Pomorski!E75</f>
        <v>-</v>
      </c>
      <c r="P72" s="130" t="str">
        <f>Śląski!E75</f>
        <v>-</v>
      </c>
      <c r="Q72" s="130" t="str">
        <f>Świętokrzyski!E75</f>
        <v>-</v>
      </c>
      <c r="R72" s="130" t="str">
        <f>WarmińskoMazurski!E75</f>
        <v>-</v>
      </c>
      <c r="S72" s="130" t="str">
        <f>Wielkopolski!E75</f>
        <v>-</v>
      </c>
      <c r="T72" s="130" t="str">
        <f>Zachodniopomorski!E75</f>
        <v>-</v>
      </c>
    </row>
    <row r="73" spans="1:20" ht="30" customHeight="1" hidden="1" outlineLevel="1">
      <c r="A73" s="80" t="s">
        <v>33</v>
      </c>
      <c r="B73" s="77" t="s">
        <v>34</v>
      </c>
      <c r="C73" s="130" t="str">
        <f>CENTRALA!E76</f>
        <v>-</v>
      </c>
      <c r="D73" s="130" t="str">
        <f>'Razem OW'!E76</f>
        <v>-</v>
      </c>
      <c r="E73" s="130" t="str">
        <f>Dolnośląski!E76</f>
        <v>-</v>
      </c>
      <c r="F73" s="130" t="str">
        <f>KujawskoPomorski!E76</f>
        <v>-</v>
      </c>
      <c r="G73" s="130" t="str">
        <f>Lubelski!E76</f>
        <v>-</v>
      </c>
      <c r="H73" s="130" t="str">
        <f>Lubuski!E76</f>
        <v>-</v>
      </c>
      <c r="I73" s="130" t="str">
        <f>Łódzki!E76</f>
        <v>-</v>
      </c>
      <c r="J73" s="130" t="str">
        <f>Małopolski!E76</f>
        <v>-</v>
      </c>
      <c r="K73" s="130" t="str">
        <f>Mazowiecki!E76</f>
        <v>-</v>
      </c>
      <c r="L73" s="130" t="str">
        <f>Opolski!E76</f>
        <v>-</v>
      </c>
      <c r="M73" s="130" t="str">
        <f>Podkarpacki!E76</f>
        <v>-</v>
      </c>
      <c r="N73" s="130" t="str">
        <f>Podlaski!E76</f>
        <v>-</v>
      </c>
      <c r="O73" s="130" t="str">
        <f>Pomorski!E76</f>
        <v>-</v>
      </c>
      <c r="P73" s="130" t="str">
        <f>Śląski!E76</f>
        <v>-</v>
      </c>
      <c r="Q73" s="130" t="str">
        <f>Świętokrzyski!E76</f>
        <v>-</v>
      </c>
      <c r="R73" s="130" t="str">
        <f>WarmińskoMazurski!E76</f>
        <v>-</v>
      </c>
      <c r="S73" s="130" t="str">
        <f>Wielkopolski!E76</f>
        <v>-</v>
      </c>
      <c r="T73" s="130" t="str">
        <f>Zachodniopomorski!E76</f>
        <v>-</v>
      </c>
    </row>
    <row r="74" spans="1:22" s="110" customFormat="1" ht="37.5" customHeight="1" collapsed="1">
      <c r="A74" s="150" t="s">
        <v>258</v>
      </c>
      <c r="B74" s="151" t="s">
        <v>259</v>
      </c>
      <c r="C74" s="149" t="str">
        <f>CENTRALA!E77</f>
        <v>-</v>
      </c>
      <c r="D74" s="149" t="str">
        <f>'Razem OW'!E77</f>
        <v>-</v>
      </c>
      <c r="E74" s="149" t="str">
        <f>Dolnośląski!E77</f>
        <v>-</v>
      </c>
      <c r="F74" s="149" t="str">
        <f>KujawskoPomorski!E77</f>
        <v>-</v>
      </c>
      <c r="G74" s="149" t="str">
        <f>Lubelski!E77</f>
        <v>-</v>
      </c>
      <c r="H74" s="149" t="str">
        <f>Lubuski!E77</f>
        <v>-</v>
      </c>
      <c r="I74" s="149" t="str">
        <f>Łódzki!E77</f>
        <v>-</v>
      </c>
      <c r="J74" s="149" t="str">
        <f>Małopolski!E77</f>
        <v>-</v>
      </c>
      <c r="K74" s="149" t="str">
        <f>Mazowiecki!E77</f>
        <v>-</v>
      </c>
      <c r="L74" s="149" t="str">
        <f>Opolski!E77</f>
        <v>-</v>
      </c>
      <c r="M74" s="149" t="str">
        <f>Podkarpacki!E77</f>
        <v>-</v>
      </c>
      <c r="N74" s="149" t="str">
        <f>Podlaski!E77</f>
        <v>-</v>
      </c>
      <c r="O74" s="149" t="str">
        <f>Pomorski!E77</f>
        <v>-</v>
      </c>
      <c r="P74" s="149" t="str">
        <f>Śląski!E77</f>
        <v>-</v>
      </c>
      <c r="Q74" s="149" t="str">
        <f>Świętokrzyski!E77</f>
        <v>-</v>
      </c>
      <c r="R74" s="149" t="str">
        <f>WarmińskoMazurski!E77</f>
        <v>-</v>
      </c>
      <c r="S74" s="149" t="str">
        <f>Wielkopolski!E77</f>
        <v>-</v>
      </c>
      <c r="T74" s="149" t="str">
        <f>Zachodniopomorski!E77</f>
        <v>-</v>
      </c>
      <c r="U74" s="108"/>
      <c r="V74" s="108"/>
    </row>
    <row r="75" spans="1:22" s="112" customFormat="1" ht="30" customHeight="1">
      <c r="A75" s="143" t="s">
        <v>153</v>
      </c>
      <c r="B75" s="157" t="s">
        <v>203</v>
      </c>
      <c r="C75" s="130" t="str">
        <f>CENTRALA!E78</f>
        <v>-</v>
      </c>
      <c r="D75" s="130">
        <f>'Razem OW'!E78</f>
        <v>10</v>
      </c>
      <c r="E75" s="130" t="str">
        <f>Dolnośląski!E78</f>
        <v>-</v>
      </c>
      <c r="F75" s="130" t="str">
        <f>KujawskoPomorski!E78</f>
        <v>-</v>
      </c>
      <c r="G75" s="130" t="str">
        <f>Lubelski!E78</f>
        <v>-</v>
      </c>
      <c r="H75" s="130" t="str">
        <f>Lubuski!E78</f>
        <v>-</v>
      </c>
      <c r="I75" s="130" t="str">
        <f>Łódzki!E78</f>
        <v>-</v>
      </c>
      <c r="J75" s="130" t="str">
        <f>Małopolski!E78</f>
        <v>-</v>
      </c>
      <c r="K75" s="130" t="str">
        <f>Mazowiecki!E78</f>
        <v>-</v>
      </c>
      <c r="L75" s="130" t="str">
        <f>Opolski!E78</f>
        <v>-</v>
      </c>
      <c r="M75" s="130" t="str">
        <f>Podkarpacki!E78</f>
        <v>-</v>
      </c>
      <c r="N75" s="130" t="str">
        <f>Podlaski!E78</f>
        <v>-</v>
      </c>
      <c r="O75" s="130" t="str">
        <f>Pomorski!E78</f>
        <v>-</v>
      </c>
      <c r="P75" s="130" t="str">
        <f>Śląski!E78</f>
        <v>-</v>
      </c>
      <c r="Q75" s="130" t="str">
        <f>Świętokrzyski!E78</f>
        <v>-</v>
      </c>
      <c r="R75" s="130" t="str">
        <f>WarmińskoMazurski!E78</f>
        <v>-</v>
      </c>
      <c r="S75" s="130" t="str">
        <f>Wielkopolski!E78</f>
        <v>-</v>
      </c>
      <c r="T75" s="130">
        <f>Zachodniopomorski!E78</f>
        <v>10</v>
      </c>
      <c r="U75" s="108"/>
      <c r="V75" s="108"/>
    </row>
    <row r="76" spans="1:20" ht="30" customHeight="1" outlineLevel="1">
      <c r="A76" s="143" t="s">
        <v>36</v>
      </c>
      <c r="B76" s="157" t="s">
        <v>65</v>
      </c>
      <c r="C76" s="130" t="str">
        <f>CENTRALA!E79</f>
        <v>-</v>
      </c>
      <c r="D76" s="130">
        <f>'Razem OW'!E79</f>
        <v>-10</v>
      </c>
      <c r="E76" s="130" t="str">
        <f>Dolnośląski!E79</f>
        <v>-</v>
      </c>
      <c r="F76" s="130" t="str">
        <f>KujawskoPomorski!E79</f>
        <v>-</v>
      </c>
      <c r="G76" s="130" t="str">
        <f>Lubelski!E79</f>
        <v>-</v>
      </c>
      <c r="H76" s="130" t="str">
        <f>Lubuski!E79</f>
        <v>-</v>
      </c>
      <c r="I76" s="130" t="str">
        <f>Łódzki!E79</f>
        <v>-</v>
      </c>
      <c r="J76" s="130" t="str">
        <f>Małopolski!E79</f>
        <v>-</v>
      </c>
      <c r="K76" s="130" t="str">
        <f>Mazowiecki!E79</f>
        <v>-</v>
      </c>
      <c r="L76" s="130" t="str">
        <f>Opolski!E79</f>
        <v>-</v>
      </c>
      <c r="M76" s="130" t="str">
        <f>Podkarpacki!E79</f>
        <v>-</v>
      </c>
      <c r="N76" s="130" t="str">
        <f>Podlaski!E79</f>
        <v>-</v>
      </c>
      <c r="O76" s="130" t="str">
        <f>Pomorski!E79</f>
        <v>-</v>
      </c>
      <c r="P76" s="130" t="str">
        <f>Śląski!E79</f>
        <v>-</v>
      </c>
      <c r="Q76" s="130" t="str">
        <f>Świętokrzyski!E79</f>
        <v>-</v>
      </c>
      <c r="R76" s="130" t="str">
        <f>WarmińskoMazurski!E79</f>
        <v>-</v>
      </c>
      <c r="S76" s="130" t="str">
        <f>Wielkopolski!E79</f>
        <v>-</v>
      </c>
      <c r="T76" s="130">
        <f>Zachodniopomorski!E79</f>
        <v>-10</v>
      </c>
    </row>
    <row r="77" spans="1:20" ht="30" customHeight="1" outlineLevel="1">
      <c r="A77" s="143" t="s">
        <v>37</v>
      </c>
      <c r="B77" s="157" t="s">
        <v>204</v>
      </c>
      <c r="C77" s="130" t="str">
        <f>CENTRALA!E80</f>
        <v>-</v>
      </c>
      <c r="D77" s="130" t="str">
        <f>'Razem OW'!E80</f>
        <v>-</v>
      </c>
      <c r="E77" s="130" t="str">
        <f>Dolnośląski!E80</f>
        <v>-</v>
      </c>
      <c r="F77" s="130" t="str">
        <f>KujawskoPomorski!E80</f>
        <v>-</v>
      </c>
      <c r="G77" s="130" t="str">
        <f>Lubelski!E80</f>
        <v>-</v>
      </c>
      <c r="H77" s="130" t="str">
        <f>Lubuski!E80</f>
        <v>-</v>
      </c>
      <c r="I77" s="130" t="str">
        <f>Łódzki!E80</f>
        <v>-</v>
      </c>
      <c r="J77" s="130" t="str">
        <f>Małopolski!E80</f>
        <v>-</v>
      </c>
      <c r="K77" s="130" t="str">
        <f>Mazowiecki!E80</f>
        <v>-</v>
      </c>
      <c r="L77" s="130" t="str">
        <f>Opolski!E80</f>
        <v>-</v>
      </c>
      <c r="M77" s="130" t="str">
        <f>Podkarpacki!E80</f>
        <v>-</v>
      </c>
      <c r="N77" s="130" t="str">
        <f>Podlaski!E80</f>
        <v>-</v>
      </c>
      <c r="O77" s="130" t="str">
        <f>Pomorski!E80</f>
        <v>-</v>
      </c>
      <c r="P77" s="130" t="str">
        <f>Śląski!E80</f>
        <v>-</v>
      </c>
      <c r="Q77" s="130" t="str">
        <f>Świętokrzyski!E80</f>
        <v>-</v>
      </c>
      <c r="R77" s="130" t="str">
        <f>WarmińskoMazurski!E80</f>
        <v>-</v>
      </c>
      <c r="S77" s="130" t="str">
        <f>Wielkopolski!E80</f>
        <v>-</v>
      </c>
      <c r="T77" s="130" t="str">
        <f>Zachodniopomorski!E80</f>
        <v>-</v>
      </c>
    </row>
    <row r="78" spans="1:20" ht="30" customHeight="1">
      <c r="A78" s="143" t="s">
        <v>156</v>
      </c>
      <c r="B78" s="157" t="s">
        <v>157</v>
      </c>
      <c r="C78" s="130" t="str">
        <f>CENTRALA!E81</f>
        <v>-</v>
      </c>
      <c r="D78" s="130" t="str">
        <f>'Razem OW'!E81</f>
        <v>-</v>
      </c>
      <c r="E78" s="130" t="str">
        <f>Dolnośląski!E81</f>
        <v>-</v>
      </c>
      <c r="F78" s="130" t="str">
        <f>KujawskoPomorski!E81</f>
        <v>-</v>
      </c>
      <c r="G78" s="130" t="str">
        <f>Lubelski!E81</f>
        <v>-</v>
      </c>
      <c r="H78" s="130" t="str">
        <f>Lubuski!E81</f>
        <v>-</v>
      </c>
      <c r="I78" s="130" t="str">
        <f>Łódzki!E81</f>
        <v>-</v>
      </c>
      <c r="J78" s="130" t="str">
        <f>Małopolski!E81</f>
        <v>-</v>
      </c>
      <c r="K78" s="130" t="str">
        <f>Mazowiecki!E81</f>
        <v>-</v>
      </c>
      <c r="L78" s="130" t="str">
        <f>Opolski!E81</f>
        <v>-</v>
      </c>
      <c r="M78" s="130" t="str">
        <f>Podkarpacki!E81</f>
        <v>-</v>
      </c>
      <c r="N78" s="130" t="str">
        <f>Podlaski!E81</f>
        <v>-</v>
      </c>
      <c r="O78" s="130" t="str">
        <f>Pomorski!E81</f>
        <v>-</v>
      </c>
      <c r="P78" s="130" t="str">
        <f>Śląski!E81</f>
        <v>-</v>
      </c>
      <c r="Q78" s="130" t="str">
        <f>Świętokrzyski!E81</f>
        <v>-</v>
      </c>
      <c r="R78" s="130" t="str">
        <f>WarmińskoMazurski!E81</f>
        <v>-</v>
      </c>
      <c r="S78" s="130" t="str">
        <f>Wielkopolski!E81</f>
        <v>-</v>
      </c>
      <c r="T78" s="130" t="str">
        <f>Zachodniopomorski!E81</f>
        <v>-</v>
      </c>
    </row>
    <row r="79" spans="1:2" ht="12.75">
      <c r="A79" s="125"/>
      <c r="B79" s="126"/>
    </row>
    <row r="80" spans="1:2" ht="15.75">
      <c r="A80" s="127"/>
      <c r="B80" s="24"/>
    </row>
    <row r="81" ht="18.75">
      <c r="B81" s="128"/>
    </row>
  </sheetData>
  <sheetProtection/>
  <mergeCells count="2">
    <mergeCell ref="C2:T2"/>
    <mergeCell ref="A1:B1"/>
  </mergeCells>
  <printOptions/>
  <pageMargins left="0" right="0" top="0" bottom="0" header="0.5118110236220472" footer="0.5118110236220472"/>
  <pageSetup horizontalDpi="600" verticalDpi="600" orientation="landscape" paperSize="9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zoomScale="55" zoomScaleNormal="55" zoomScaleSheetLayoutView="55" zoomScalePageLayoutView="0" workbookViewId="0" topLeftCell="A1">
      <pane xSplit="2" ySplit="7" topLeftCell="C11" activePane="bottomRight" state="frozen"/>
      <selection pane="topLeft" activeCell="G1" sqref="G1:I16384"/>
      <selection pane="topRight" activeCell="G1" sqref="G1:I16384"/>
      <selection pane="bottomLeft" activeCell="G1" sqref="G1:I16384"/>
      <selection pane="bottomRight" activeCell="G1" sqref="G1:I16384"/>
    </sheetView>
  </sheetViews>
  <sheetFormatPr defaultColWidth="9.00390625" defaultRowHeight="12.75"/>
  <cols>
    <col min="1" max="1" width="9.25390625" style="2" bestFit="1" customWidth="1"/>
    <col min="2" max="2" width="123.625" style="2" customWidth="1"/>
    <col min="3" max="4" width="24.25390625" style="2" bestFit="1" customWidth="1"/>
    <col min="5" max="5" width="20.25390625" style="2" bestFit="1" customWidth="1"/>
    <col min="6" max="6" width="20.125" style="2" bestFit="1" customWidth="1"/>
    <col min="7" max="16384" width="9.125" style="2" customWidth="1"/>
  </cols>
  <sheetData>
    <row r="1" spans="1:6" s="61" customFormat="1" ht="33" customHeight="1">
      <c r="A1" s="166" t="str">
        <f>NFZ!A1</f>
        <v>ZMIANA PLANU FINANSOWEGO NARODOWEGO FUNDUSZU ZDROWIA NA 2009 ROK Z 27 MARCA 2009 R.</v>
      </c>
      <c r="B1" s="166"/>
      <c r="C1" s="166"/>
      <c r="D1" s="166"/>
      <c r="E1" s="166"/>
      <c r="F1" s="166"/>
    </row>
    <row r="2" spans="1:3" s="63" customFormat="1" ht="33" customHeight="1">
      <c r="A2" s="164" t="s">
        <v>115</v>
      </c>
      <c r="B2" s="164"/>
      <c r="C2" s="164"/>
    </row>
    <row r="3" spans="1:5" ht="33" customHeight="1">
      <c r="A3" s="1"/>
      <c r="B3" s="89"/>
      <c r="C3" s="30"/>
      <c r="E3" s="30" t="s">
        <v>117</v>
      </c>
    </row>
    <row r="4" spans="1:6" s="6" customFormat="1" ht="33" customHeight="1">
      <c r="A4" s="165" t="s">
        <v>64</v>
      </c>
      <c r="B4" s="165" t="s">
        <v>63</v>
      </c>
      <c r="C4" s="162" t="s">
        <v>235</v>
      </c>
      <c r="D4" s="161" t="s">
        <v>229</v>
      </c>
      <c r="E4" s="161" t="s">
        <v>234</v>
      </c>
      <c r="F4" s="161" t="s">
        <v>233</v>
      </c>
    </row>
    <row r="5" spans="1:6" s="6" customFormat="1" ht="33" customHeight="1">
      <c r="A5" s="165"/>
      <c r="B5" s="165"/>
      <c r="C5" s="163"/>
      <c r="D5" s="161"/>
      <c r="E5" s="161"/>
      <c r="F5" s="161"/>
    </row>
    <row r="6" spans="1:6" s="4" customFormat="1" ht="14.25">
      <c r="A6" s="31">
        <v>1</v>
      </c>
      <c r="B6" s="32">
        <v>2</v>
      </c>
      <c r="C6" s="32" t="s">
        <v>114</v>
      </c>
      <c r="D6" s="32" t="s">
        <v>230</v>
      </c>
      <c r="E6" s="32" t="s">
        <v>231</v>
      </c>
      <c r="F6" s="32" t="s">
        <v>232</v>
      </c>
    </row>
    <row r="7" spans="1:6" s="3" customFormat="1" ht="30" customHeight="1">
      <c r="A7" s="33" t="s">
        <v>0</v>
      </c>
      <c r="B7" s="51" t="s">
        <v>201</v>
      </c>
      <c r="C7" s="16">
        <f>C10+C13+C16+C20+C23+C26+C29+C32+C35+C38+C41+C44+C46+C49+C50+C51+C52+C53</f>
        <v>52641593</v>
      </c>
      <c r="D7" s="16">
        <f>D10+D13+D16+D20+D23+D26+D29+D32+D35+D38+D41+D44+D46+D49+D50+D51+D52+D53</f>
        <v>53489067</v>
      </c>
      <c r="E7" s="13">
        <f>IF(C7=D7,"-",D7-C7)</f>
        <v>847474</v>
      </c>
      <c r="F7" s="93">
        <f>IF(C7=0,"-",D7/C7)</f>
        <v>1.0161</v>
      </c>
    </row>
    <row r="8" spans="1:6" s="3" customFormat="1" ht="48.75" customHeight="1">
      <c r="A8" s="39" t="s">
        <v>88</v>
      </c>
      <c r="B8" s="45" t="s">
        <v>89</v>
      </c>
      <c r="C8" s="35">
        <f>Dolnośląski!C8+KujawskoPomorski!C8+Lubelski!C8+Lubuski!C8+Łódzki!C8+Małopolski!C8+Mazowiecki!C8+Opolski!C8+Podkarpacki!C8+Podlaski!C8+Pomorski!C8+Śląski!C8+Świętokrzyski!C8+WarmińskoMazurski!C8+Wielkopolski!C8+Zachodniopomorski!C8</f>
        <v>0</v>
      </c>
      <c r="D8" s="35">
        <f>Dolnośląski!D8+KujawskoPomorski!D8+Lubelski!D8+Lubuski!D8+Łódzki!D8+Małopolski!D8+Mazowiecki!D8+Opolski!D8+Podkarpacki!D8+Podlaski!D8+Pomorski!D8+Śląski!D8+Świętokrzyski!D8+WarmińskoMazurski!D8+Wielkopolski!D8+Zachodniopomorski!D8</f>
        <v>0</v>
      </c>
      <c r="E8" s="91" t="str">
        <f>IF(C8=D8,"-",D8-C8)</f>
        <v>-</v>
      </c>
      <c r="F8" s="92" t="str">
        <f>IF(C8=0,"-",D8/C8)</f>
        <v>-</v>
      </c>
    </row>
    <row r="9" spans="1:6" s="3" customFormat="1" ht="30.75" customHeight="1">
      <c r="A9" s="39" t="s">
        <v>178</v>
      </c>
      <c r="B9" s="46" t="s">
        <v>195</v>
      </c>
      <c r="C9" s="52">
        <f>C12+C15+C18+C22+C25+C28+C31+C34+C37+C40+C43+C48+C45</f>
        <v>0</v>
      </c>
      <c r="D9" s="52">
        <f>D12+D15+D18+D22+D25+D28+D31+D34+D37+D40+D43+D48+D45</f>
        <v>0</v>
      </c>
      <c r="E9" s="91" t="str">
        <f aca="true" t="shared" si="0" ref="E9:E72">IF(C9=D9,"-",D9-C9)</f>
        <v>-</v>
      </c>
      <c r="F9" s="92" t="str">
        <f aca="true" t="shared" si="1" ref="F9:F72">IF(C9=0,"-",D9/C9)</f>
        <v>-</v>
      </c>
    </row>
    <row r="10" spans="1:6" ht="31.5" customHeight="1">
      <c r="A10" s="40" t="s">
        <v>1</v>
      </c>
      <c r="B10" s="47" t="s">
        <v>66</v>
      </c>
      <c r="C10" s="36">
        <f>Dolnośląski!C10+KujawskoPomorski!C10+Lubelski!C10+Lubuski!C10+Łódzki!C10+Małopolski!C10+Mazowiecki!C10+Opolski!C10+Podkarpacki!C10+Podlaski!C10+Pomorski!C10+Śląski!C10+Świętokrzyski!C10+WarmińskoMazurski!C10+Wielkopolski!C10+Zachodniopomorski!C10</f>
        <v>6236157</v>
      </c>
      <c r="D10" s="36">
        <f>Dolnośląski!D10+KujawskoPomorski!D10+Lubelski!D10+Lubuski!D10+Łódzki!D10+Małopolski!D10+Mazowiecki!D10+Opolski!D10+Podkarpacki!D10+Podlaski!D10+Pomorski!D10+Śląski!D10+Świętokrzyski!D10+WarmińskoMazurski!D10+Wielkopolski!D10+Zachodniopomorski!D10</f>
        <v>6685041</v>
      </c>
      <c r="E10" s="91">
        <f t="shared" si="0"/>
        <v>448884</v>
      </c>
      <c r="F10" s="92">
        <f t="shared" si="1"/>
        <v>1.072</v>
      </c>
    </row>
    <row r="11" spans="1:6" ht="31.5" customHeight="1">
      <c r="A11" s="39" t="s">
        <v>67</v>
      </c>
      <c r="B11" s="46" t="s">
        <v>87</v>
      </c>
      <c r="C11" s="35">
        <f>Dolnośląski!C11+KujawskoPomorski!C11+Lubelski!C11+Lubuski!C11+Łódzki!C11+Małopolski!C11+Mazowiecki!C11+Opolski!C11+Podkarpacki!C11+Podlaski!C11+Pomorski!C11+Śląski!C11+Świętokrzyski!C11+WarmińskoMazurski!C11+Wielkopolski!C11+Zachodniopomorski!C11</f>
        <v>0</v>
      </c>
      <c r="D11" s="35">
        <f>Dolnośląski!D11+KujawskoPomorski!D11+Lubelski!D11+Lubuski!D11+Łódzki!D11+Małopolski!D11+Mazowiecki!D11+Opolski!D11+Podkarpacki!D11+Podlaski!D11+Pomorski!D11+Śląski!D11+Świętokrzyski!D11+WarmińskoMazurski!D11+Wielkopolski!D11+Zachodniopomorski!D11</f>
        <v>0</v>
      </c>
      <c r="E11" s="91" t="str">
        <f t="shared" si="0"/>
        <v>-</v>
      </c>
      <c r="F11" s="92" t="str">
        <f t="shared" si="1"/>
        <v>-</v>
      </c>
    </row>
    <row r="12" spans="1:6" ht="31.5" customHeight="1">
      <c r="A12" s="39" t="s">
        <v>179</v>
      </c>
      <c r="B12" s="46" t="s">
        <v>196</v>
      </c>
      <c r="C12" s="35">
        <f>Dolnośląski!C12+KujawskoPomorski!C12+Lubelski!C12+Lubuski!C12+Łódzki!C12+Małopolski!C12+Mazowiecki!C12+Opolski!C12+Podkarpacki!C12+Podlaski!C12+Pomorski!C12+Śląski!C12+Świętokrzyski!C12+WarmińskoMazurski!C12+Wielkopolski!C12+Zachodniopomorski!C12</f>
        <v>0</v>
      </c>
      <c r="D12" s="35">
        <f>Dolnośląski!D12+KujawskoPomorski!D12+Lubelski!D12+Lubuski!D12+Łódzki!D12+Małopolski!D12+Mazowiecki!D12+Opolski!D12+Podkarpacki!D12+Podlaski!D12+Pomorski!D12+Śląski!D12+Świętokrzyski!D12+WarmińskoMazurski!D12+Wielkopolski!D12+Zachodniopomorski!D12</f>
        <v>0</v>
      </c>
      <c r="E12" s="91" t="str">
        <f t="shared" si="0"/>
        <v>-</v>
      </c>
      <c r="F12" s="92" t="str">
        <f t="shared" si="1"/>
        <v>-</v>
      </c>
    </row>
    <row r="13" spans="1:6" ht="31.5" customHeight="1">
      <c r="A13" s="40" t="s">
        <v>2</v>
      </c>
      <c r="B13" s="47" t="s">
        <v>68</v>
      </c>
      <c r="C13" s="36">
        <f>Dolnośląski!C13+KujawskoPomorski!C13+Lubelski!C13+Lubuski!C13+Łódzki!C13+Małopolski!C13+Mazowiecki!C13+Opolski!C13+Podkarpacki!C13+Podlaski!C13+Pomorski!C13+Śląski!C13+Świętokrzyski!C13+WarmińskoMazurski!C13+Wielkopolski!C13+Zachodniopomorski!C13</f>
        <v>4302544</v>
      </c>
      <c r="D13" s="36">
        <f>Dolnośląski!D13+KujawskoPomorski!D13+Lubelski!D13+Lubuski!D13+Łódzki!D13+Małopolski!D13+Mazowiecki!D13+Opolski!D13+Podkarpacki!D13+Podlaski!D13+Pomorski!D13+Śląski!D13+Świętokrzyski!D13+WarmińskoMazurski!D13+Wielkopolski!D13+Zachodniopomorski!D13</f>
        <v>4310544</v>
      </c>
      <c r="E13" s="91">
        <f t="shared" si="0"/>
        <v>8000</v>
      </c>
      <c r="F13" s="92">
        <f t="shared" si="1"/>
        <v>1.0019</v>
      </c>
    </row>
    <row r="14" spans="1:6" ht="31.5" customHeight="1">
      <c r="A14" s="39" t="s">
        <v>69</v>
      </c>
      <c r="B14" s="46" t="s">
        <v>87</v>
      </c>
      <c r="C14" s="35">
        <f>Dolnośląski!C14+KujawskoPomorski!C14+Lubelski!C14+Lubuski!C14+Łódzki!C14+Małopolski!C14+Mazowiecki!C14+Opolski!C14+Podkarpacki!C14+Podlaski!C14+Pomorski!C14+Śląski!C14+Świętokrzyski!C14+WarmińskoMazurski!C14+Wielkopolski!C14+Zachodniopomorski!C14</f>
        <v>0</v>
      </c>
      <c r="D14" s="35">
        <f>Dolnośląski!D14+KujawskoPomorski!D14+Lubelski!D14+Lubuski!D14+Łódzki!D14+Małopolski!D14+Mazowiecki!D14+Opolski!D14+Podkarpacki!D14+Podlaski!D14+Pomorski!D14+Śląski!D14+Świętokrzyski!D14+WarmińskoMazurski!D14+Wielkopolski!D14+Zachodniopomorski!D14</f>
        <v>0</v>
      </c>
      <c r="E14" s="91" t="str">
        <f t="shared" si="0"/>
        <v>-</v>
      </c>
      <c r="F14" s="92" t="str">
        <f t="shared" si="1"/>
        <v>-</v>
      </c>
    </row>
    <row r="15" spans="1:6" ht="31.5" customHeight="1">
      <c r="A15" s="39" t="s">
        <v>180</v>
      </c>
      <c r="B15" s="46" t="s">
        <v>196</v>
      </c>
      <c r="C15" s="35">
        <f>Dolnośląski!C15+KujawskoPomorski!C15+Lubelski!C15+Lubuski!C15+Łódzki!C15+Małopolski!C15+Mazowiecki!C15+Opolski!C15+Podkarpacki!C15+Podlaski!C15+Pomorski!C15+Śląski!C15+Świętokrzyski!C15+WarmińskoMazurski!C15+Wielkopolski!C15+Zachodniopomorski!C15</f>
        <v>0</v>
      </c>
      <c r="D15" s="35">
        <f>Dolnośląski!D15+KujawskoPomorski!D15+Lubelski!D15+Lubuski!D15+Łódzki!D15+Małopolski!D15+Mazowiecki!D15+Opolski!D15+Podkarpacki!D15+Podlaski!D15+Pomorski!D15+Śląski!D15+Świętokrzyski!D15+WarmińskoMazurski!D15+Wielkopolski!D15+Zachodniopomorski!D15</f>
        <v>0</v>
      </c>
      <c r="E15" s="91" t="str">
        <f t="shared" si="0"/>
        <v>-</v>
      </c>
      <c r="F15" s="92" t="str">
        <f t="shared" si="1"/>
        <v>-</v>
      </c>
    </row>
    <row r="16" spans="1:6" ht="31.5" customHeight="1">
      <c r="A16" s="40" t="s">
        <v>3</v>
      </c>
      <c r="B16" s="47" t="s">
        <v>227</v>
      </c>
      <c r="C16" s="36">
        <f>Dolnośląski!C16+KujawskoPomorski!C16+Lubelski!C16+Lubuski!C16+Łódzki!C16+Małopolski!C16+Mazowiecki!C16+Opolski!C16+Podkarpacki!C16+Podlaski!C16+Pomorski!C16+Śląski!C16+Świętokrzyski!C16+WarmińskoMazurski!C16+Wielkopolski!C16+Zachodniopomorski!C16</f>
        <v>24988060</v>
      </c>
      <c r="D16" s="36">
        <f>Dolnośląski!D16+KujawskoPomorski!D16+Lubelski!D16+Lubuski!D16+Łódzki!D16+Małopolski!D16+Mazowiecki!D16+Opolski!D16+Podkarpacki!D16+Podlaski!D16+Pomorski!D16+Śląski!D16+Świętokrzyski!D16+WarmińskoMazurski!D16+Wielkopolski!D16+Zachodniopomorski!D16</f>
        <v>25237829</v>
      </c>
      <c r="E16" s="91">
        <f t="shared" si="0"/>
        <v>249769</v>
      </c>
      <c r="F16" s="92">
        <f t="shared" si="1"/>
        <v>1.01</v>
      </c>
    </row>
    <row r="17" spans="1:6" ht="31.5" customHeight="1">
      <c r="A17" s="39" t="s">
        <v>70</v>
      </c>
      <c r="B17" s="46" t="s">
        <v>87</v>
      </c>
      <c r="C17" s="35">
        <f>Dolnośląski!C17+KujawskoPomorski!C17+Lubelski!C17+Lubuski!C17+Łódzki!C17+Małopolski!C17+Mazowiecki!C17+Opolski!C17+Podkarpacki!C17+Podlaski!C17+Pomorski!C17+Śląski!C17+Świętokrzyski!C17+WarmińskoMazurski!C17+Wielkopolski!C17+Zachodniopomorski!C17</f>
        <v>0</v>
      </c>
      <c r="D17" s="35">
        <f>Dolnośląski!D17+KujawskoPomorski!D17+Lubelski!D17+Lubuski!D17+Łódzki!D17+Małopolski!D17+Mazowiecki!D17+Opolski!D17+Podkarpacki!D17+Podlaski!D17+Pomorski!D17+Śląski!D17+Świętokrzyski!D17+WarmińskoMazurski!D17+Wielkopolski!D17+Zachodniopomorski!D17</f>
        <v>0</v>
      </c>
      <c r="E17" s="91" t="str">
        <f t="shared" si="0"/>
        <v>-</v>
      </c>
      <c r="F17" s="92" t="str">
        <f t="shared" si="1"/>
        <v>-</v>
      </c>
    </row>
    <row r="18" spans="1:6" ht="31.5" customHeight="1">
      <c r="A18" s="39" t="s">
        <v>90</v>
      </c>
      <c r="B18" s="46" t="s">
        <v>196</v>
      </c>
      <c r="C18" s="36">
        <f>Dolnośląski!C18+KujawskoPomorski!C18+Lubelski!C18+Lubuski!C18+Łódzki!C18+Małopolski!C18+Mazowiecki!C18+Opolski!C18+Podkarpacki!C18+Podlaski!C18+Pomorski!C18+Śląski!C18+Świętokrzyski!C18+WarmińskoMazurski!C18+Wielkopolski!C18+Zachodniopomorski!C18</f>
        <v>0</v>
      </c>
      <c r="D18" s="36">
        <f>Dolnośląski!D18+KujawskoPomorski!D18+Lubelski!D18+Lubuski!D18+Łódzki!D18+Małopolski!D18+Mazowiecki!D18+Opolski!D18+Podkarpacki!D18+Podlaski!D18+Pomorski!D18+Śląski!D18+Świętokrzyski!D18+WarmińskoMazurski!D18+Wielkopolski!D18+Zachodniopomorski!D18</f>
        <v>0</v>
      </c>
      <c r="E18" s="91" t="str">
        <f>IF(C18=D18,"-",D18-C18)</f>
        <v>-</v>
      </c>
      <c r="F18" s="92" t="str">
        <f>IF(C18=0,"-",D18/C18)</f>
        <v>-</v>
      </c>
    </row>
    <row r="19" spans="1:6" ht="31.5" customHeight="1">
      <c r="A19" s="39" t="s">
        <v>181</v>
      </c>
      <c r="B19" s="45" t="s">
        <v>91</v>
      </c>
      <c r="C19" s="36">
        <f>Dolnośląski!C19+KujawskoPomorski!C19+Lubelski!C19+Lubuski!C19+Łódzki!C19+Małopolski!C19+Mazowiecki!C19+Opolski!C19+Podkarpacki!C19+Podlaski!C19+Pomorski!C19+Śląski!C19+Świętokrzyski!C19+WarmińskoMazurski!C19+Wielkopolski!C19+Zachodniopomorski!C19</f>
        <v>1276211</v>
      </c>
      <c r="D19" s="36">
        <f>Dolnośląski!D19+KujawskoPomorski!D19+Lubelski!D19+Lubuski!D19+Łódzki!D19+Małopolski!D19+Mazowiecki!D19+Opolski!D19+Podkarpacki!D19+Podlaski!D19+Pomorski!D19+Śląski!D19+Świętokrzyski!D19+WarmińskoMazurski!D19+Wielkopolski!D19+Zachodniopomorski!D19</f>
        <v>1303623</v>
      </c>
      <c r="E19" s="91">
        <f>IF(C19=D19,"-",D19-C19)</f>
        <v>27412</v>
      </c>
      <c r="F19" s="92">
        <f>IF(C19=0,"-",D19/C19)</f>
        <v>1.0215</v>
      </c>
    </row>
    <row r="20" spans="1:6" ht="31.5" customHeight="1">
      <c r="A20" s="40" t="s">
        <v>4</v>
      </c>
      <c r="B20" s="47" t="s">
        <v>71</v>
      </c>
      <c r="C20" s="36">
        <f>Dolnośląski!C20+KujawskoPomorski!C20+Lubelski!C20+Lubuski!C20+Łódzki!C20+Małopolski!C20+Mazowiecki!C20+Opolski!C20+Podkarpacki!C20+Podlaski!C20+Pomorski!C20+Śląski!C20+Świętokrzyski!C20+WarmińskoMazurski!C20+Wielkopolski!C20+Zachodniopomorski!C20</f>
        <v>2001140</v>
      </c>
      <c r="D20" s="36">
        <f>Dolnośląski!D20+KujawskoPomorski!D20+Lubelski!D20+Lubuski!D20+Łódzki!D20+Małopolski!D20+Mazowiecki!D20+Opolski!D20+Podkarpacki!D20+Podlaski!D20+Pomorski!D20+Śląski!D20+Świętokrzyski!D20+WarmińskoMazurski!D20+Wielkopolski!D20+Zachodniopomorski!D20</f>
        <v>2002140</v>
      </c>
      <c r="E20" s="91">
        <f t="shared" si="0"/>
        <v>1000</v>
      </c>
      <c r="F20" s="92">
        <f t="shared" si="1"/>
        <v>1.0005</v>
      </c>
    </row>
    <row r="21" spans="1:6" ht="31.5" customHeight="1">
      <c r="A21" s="39" t="s">
        <v>72</v>
      </c>
      <c r="B21" s="46" t="s">
        <v>87</v>
      </c>
      <c r="C21" s="35">
        <f>Dolnośląski!C21+KujawskoPomorski!C21+Lubelski!C21+Lubuski!C21+Łódzki!C21+Małopolski!C21+Mazowiecki!C21+Opolski!C21+Podkarpacki!C21+Podlaski!C21+Pomorski!C21+Śląski!C21+Świętokrzyski!C21+WarmińskoMazurski!C21+Wielkopolski!C21+Zachodniopomorski!C21</f>
        <v>0</v>
      </c>
      <c r="D21" s="35">
        <f>Dolnośląski!D21+KujawskoPomorski!D21+Lubelski!D21+Lubuski!D21+Łódzki!D21+Małopolski!D21+Mazowiecki!D21+Opolski!D21+Podkarpacki!D21+Podlaski!D21+Pomorski!D21+Śląski!D21+Świętokrzyski!D21+WarmińskoMazurski!D21+Wielkopolski!D21+Zachodniopomorski!D21</f>
        <v>0</v>
      </c>
      <c r="E21" s="91" t="str">
        <f t="shared" si="0"/>
        <v>-</v>
      </c>
      <c r="F21" s="92" t="str">
        <f t="shared" si="1"/>
        <v>-</v>
      </c>
    </row>
    <row r="22" spans="1:6" ht="31.5" customHeight="1">
      <c r="A22" s="39" t="s">
        <v>182</v>
      </c>
      <c r="B22" s="46" t="s">
        <v>196</v>
      </c>
      <c r="C22" s="35">
        <f>Dolnośląski!C22+KujawskoPomorski!C22+Lubelski!C22+Lubuski!C22+Łódzki!C22+Małopolski!C22+Mazowiecki!C22+Opolski!C22+Podkarpacki!C22+Podlaski!C22+Pomorski!C22+Śląski!C22+Świętokrzyski!C22+WarmińskoMazurski!C22+Wielkopolski!C22+Zachodniopomorski!C22</f>
        <v>0</v>
      </c>
      <c r="D22" s="35">
        <f>Dolnośląski!D22+KujawskoPomorski!D22+Lubelski!D22+Lubuski!D22+Łódzki!D22+Małopolski!D22+Mazowiecki!D22+Opolski!D22+Podkarpacki!D22+Podlaski!D22+Pomorski!D22+Śląski!D22+Świętokrzyski!D22+WarmińskoMazurski!D22+Wielkopolski!D22+Zachodniopomorski!D22</f>
        <v>0</v>
      </c>
      <c r="E22" s="91" t="str">
        <f t="shared" si="0"/>
        <v>-</v>
      </c>
      <c r="F22" s="92" t="str">
        <f t="shared" si="1"/>
        <v>-</v>
      </c>
    </row>
    <row r="23" spans="1:6" ht="31.5" customHeight="1">
      <c r="A23" s="40" t="s">
        <v>5</v>
      </c>
      <c r="B23" s="47" t="s">
        <v>73</v>
      </c>
      <c r="C23" s="36">
        <f>Dolnośląski!C23+KujawskoPomorski!C23+Lubelski!C23+Lubuski!C23+Łódzki!C23+Małopolski!C23+Mazowiecki!C23+Opolski!C23+Podkarpacki!C23+Podlaski!C23+Pomorski!C23+Śląski!C23+Świętokrzyski!C23+WarmińskoMazurski!C23+Wielkopolski!C23+Zachodniopomorski!C23</f>
        <v>1792387</v>
      </c>
      <c r="D23" s="36">
        <f>Dolnośląski!D23+KujawskoPomorski!D23+Lubelski!D23+Lubuski!D23+Łódzki!D23+Małopolski!D23+Mazowiecki!D23+Opolski!D23+Podkarpacki!D23+Podlaski!D23+Pomorski!D23+Śląski!D23+Świętokrzyski!D23+WarmińskoMazurski!D23+Wielkopolski!D23+Zachodniopomorski!D23</f>
        <v>1793187</v>
      </c>
      <c r="E23" s="91">
        <f t="shared" si="0"/>
        <v>800</v>
      </c>
      <c r="F23" s="92">
        <f t="shared" si="1"/>
        <v>1.0004</v>
      </c>
    </row>
    <row r="24" spans="1:6" ht="31.5" customHeight="1">
      <c r="A24" s="39" t="s">
        <v>74</v>
      </c>
      <c r="B24" s="46" t="s">
        <v>87</v>
      </c>
      <c r="C24" s="35">
        <f>Dolnośląski!C24+KujawskoPomorski!C24+Lubelski!C24+Lubuski!C24+Łódzki!C24+Małopolski!C24+Mazowiecki!C24+Opolski!C24+Podkarpacki!C24+Podlaski!C24+Pomorski!C24+Śląski!C24+Świętokrzyski!C24+WarmińskoMazurski!C24+Wielkopolski!C24+Zachodniopomorski!C24</f>
        <v>0</v>
      </c>
      <c r="D24" s="35">
        <f>Dolnośląski!D24+KujawskoPomorski!D24+Lubelski!D24+Lubuski!D24+Łódzki!D24+Małopolski!D24+Mazowiecki!D24+Opolski!D24+Podkarpacki!D24+Podlaski!D24+Pomorski!D24+Śląski!D24+Świętokrzyski!D24+WarmińskoMazurski!D24+Wielkopolski!D24+Zachodniopomorski!D24</f>
        <v>0</v>
      </c>
      <c r="E24" s="91" t="str">
        <f t="shared" si="0"/>
        <v>-</v>
      </c>
      <c r="F24" s="92" t="str">
        <f t="shared" si="1"/>
        <v>-</v>
      </c>
    </row>
    <row r="25" spans="1:6" ht="31.5" customHeight="1">
      <c r="A25" s="39" t="s">
        <v>183</v>
      </c>
      <c r="B25" s="46" t="s">
        <v>196</v>
      </c>
      <c r="C25" s="35">
        <f>Dolnośląski!C25+KujawskoPomorski!C25+Lubelski!C25+Lubuski!C25+Łódzki!C25+Małopolski!C25+Mazowiecki!C25+Opolski!C25+Podkarpacki!C25+Podlaski!C25+Pomorski!C25+Śląski!C25+Świętokrzyski!C25+WarmińskoMazurski!C25+Wielkopolski!C25+Zachodniopomorski!C25</f>
        <v>0</v>
      </c>
      <c r="D25" s="35">
        <f>Dolnośląski!D25+KujawskoPomorski!D25+Lubelski!D25+Lubuski!D25+Łódzki!D25+Małopolski!D25+Mazowiecki!D25+Opolski!D25+Podkarpacki!D25+Podlaski!D25+Pomorski!D25+Śląski!D25+Świętokrzyski!D25+WarmińskoMazurski!D25+Wielkopolski!D25+Zachodniopomorski!D25</f>
        <v>0</v>
      </c>
      <c r="E25" s="91" t="str">
        <f t="shared" si="0"/>
        <v>-</v>
      </c>
      <c r="F25" s="92" t="str">
        <f t="shared" si="1"/>
        <v>-</v>
      </c>
    </row>
    <row r="26" spans="1:6" ht="31.5" customHeight="1">
      <c r="A26" s="40" t="s">
        <v>6</v>
      </c>
      <c r="B26" s="47" t="s">
        <v>75</v>
      </c>
      <c r="C26" s="36">
        <f>Dolnośląski!C26+KujawskoPomorski!C26+Lubelski!C26+Lubuski!C26+Łódzki!C26+Małopolski!C26+Mazowiecki!C26+Opolski!C26+Podkarpacki!C26+Podlaski!C26+Pomorski!C26+Śląski!C26+Świętokrzyski!C26+WarmińskoMazurski!C26+Wielkopolski!C26+Zachodniopomorski!C26</f>
        <v>1080302</v>
      </c>
      <c r="D26" s="36">
        <f>Dolnośląski!D26+KujawskoPomorski!D26+Lubelski!D26+Lubuski!D26+Łódzki!D26+Małopolski!D26+Mazowiecki!D26+Opolski!D26+Podkarpacki!D26+Podlaski!D26+Pomorski!D26+Śląski!D26+Świętokrzyski!D26+WarmińskoMazurski!D26+Wielkopolski!D26+Zachodniopomorski!D26</f>
        <v>1089285</v>
      </c>
      <c r="E26" s="91">
        <f t="shared" si="0"/>
        <v>8983</v>
      </c>
      <c r="F26" s="92">
        <f t="shared" si="1"/>
        <v>1.0083</v>
      </c>
    </row>
    <row r="27" spans="1:6" ht="31.5" customHeight="1">
      <c r="A27" s="39" t="s">
        <v>76</v>
      </c>
      <c r="B27" s="46" t="s">
        <v>87</v>
      </c>
      <c r="C27" s="35">
        <f>Dolnośląski!C27+KujawskoPomorski!C27+Lubelski!C27+Lubuski!C27+Łódzki!C27+Małopolski!C27+Mazowiecki!C27+Opolski!C27+Podkarpacki!C27+Podlaski!C27+Pomorski!C27+Śląski!C27+Świętokrzyski!C27+WarmińskoMazurski!C27+Wielkopolski!C27+Zachodniopomorski!C27</f>
        <v>0</v>
      </c>
      <c r="D27" s="35">
        <f>Dolnośląski!D27+KujawskoPomorski!D27+Lubelski!D27+Lubuski!D27+Łódzki!D27+Małopolski!D27+Mazowiecki!D27+Opolski!D27+Podkarpacki!D27+Podlaski!D27+Pomorski!D27+Śląski!D27+Świętokrzyski!D27+WarmińskoMazurski!D27+Wielkopolski!D27+Zachodniopomorski!D27</f>
        <v>0</v>
      </c>
      <c r="E27" s="91" t="str">
        <f t="shared" si="0"/>
        <v>-</v>
      </c>
      <c r="F27" s="92" t="str">
        <f t="shared" si="1"/>
        <v>-</v>
      </c>
    </row>
    <row r="28" spans="1:6" ht="31.5" customHeight="1">
      <c r="A28" s="39" t="s">
        <v>184</v>
      </c>
      <c r="B28" s="46" t="s">
        <v>196</v>
      </c>
      <c r="C28" s="35">
        <f>Dolnośląski!C28+KujawskoPomorski!C28+Lubelski!C28+Lubuski!C28+Łódzki!C28+Małopolski!C28+Mazowiecki!C28+Opolski!C28+Podkarpacki!C28+Podlaski!C28+Pomorski!C28+Śląski!C28+Świętokrzyski!C28+WarmińskoMazurski!C28+Wielkopolski!C28+Zachodniopomorski!C28</f>
        <v>0</v>
      </c>
      <c r="D28" s="35">
        <f>Dolnośląski!D28+KujawskoPomorski!D28+Lubelski!D28+Lubuski!D28+Łódzki!D28+Małopolski!D28+Mazowiecki!D28+Opolski!D28+Podkarpacki!D28+Podlaski!D28+Pomorski!D28+Śląski!D28+Świętokrzyski!D28+WarmińskoMazurski!D28+Wielkopolski!D28+Zachodniopomorski!D28</f>
        <v>0</v>
      </c>
      <c r="E28" s="91" t="str">
        <f t="shared" si="0"/>
        <v>-</v>
      </c>
      <c r="F28" s="92" t="str">
        <f t="shared" si="1"/>
        <v>-</v>
      </c>
    </row>
    <row r="29" spans="1:6" ht="31.5" customHeight="1">
      <c r="A29" s="40" t="s">
        <v>7</v>
      </c>
      <c r="B29" s="47" t="s">
        <v>77</v>
      </c>
      <c r="C29" s="36">
        <f>Dolnośląski!C29+KujawskoPomorski!C29+Lubelski!C29+Lubuski!C29+Łódzki!C29+Małopolski!C29+Mazowiecki!C29+Opolski!C29+Podkarpacki!C29+Podlaski!C29+Pomorski!C29+Śląski!C29+Świętokrzyski!C29+WarmińskoMazurski!C29+Wielkopolski!C29+Zachodniopomorski!C29</f>
        <v>1985022</v>
      </c>
      <c r="D29" s="36">
        <f>Dolnośląski!D29+KujawskoPomorski!D29+Lubelski!D29+Lubuski!D29+Łódzki!D29+Małopolski!D29+Mazowiecki!D29+Opolski!D29+Podkarpacki!D29+Podlaski!D29+Pomorski!D29+Śląski!D29+Świętokrzyski!D29+WarmińskoMazurski!D29+Wielkopolski!D29+Zachodniopomorski!D29</f>
        <v>1985022</v>
      </c>
      <c r="E29" s="91" t="str">
        <f t="shared" si="0"/>
        <v>-</v>
      </c>
      <c r="F29" s="92">
        <f t="shared" si="1"/>
        <v>1</v>
      </c>
    </row>
    <row r="30" spans="1:6" ht="31.5" customHeight="1">
      <c r="A30" s="39" t="s">
        <v>78</v>
      </c>
      <c r="B30" s="46" t="s">
        <v>87</v>
      </c>
      <c r="C30" s="35">
        <f>Dolnośląski!C30+KujawskoPomorski!C30+Lubelski!C30+Lubuski!C30+Łódzki!C30+Małopolski!C30+Mazowiecki!C30+Opolski!C30+Podkarpacki!C30+Podlaski!C30+Pomorski!C30+Śląski!C30+Świętokrzyski!C30+WarmińskoMazurski!C30+Wielkopolski!C30+Zachodniopomorski!C30</f>
        <v>0</v>
      </c>
      <c r="D30" s="35">
        <f>Dolnośląski!D30+KujawskoPomorski!D30+Lubelski!D30+Lubuski!D30+Łódzki!D30+Małopolski!D30+Mazowiecki!D30+Opolski!D30+Podkarpacki!D30+Podlaski!D30+Pomorski!D30+Śląski!D30+Świętokrzyski!D30+WarmińskoMazurski!D30+Wielkopolski!D30+Zachodniopomorski!D30</f>
        <v>0</v>
      </c>
      <c r="E30" s="91" t="str">
        <f t="shared" si="0"/>
        <v>-</v>
      </c>
      <c r="F30" s="92" t="str">
        <f t="shared" si="1"/>
        <v>-</v>
      </c>
    </row>
    <row r="31" spans="1:6" ht="31.5" customHeight="1">
      <c r="A31" s="39" t="s">
        <v>185</v>
      </c>
      <c r="B31" s="46" t="s">
        <v>196</v>
      </c>
      <c r="C31" s="35">
        <f>Dolnośląski!C31+KujawskoPomorski!C31+Lubelski!C31+Lubuski!C31+Łódzki!C31+Małopolski!C31+Mazowiecki!C31+Opolski!C31+Podkarpacki!C31+Podlaski!C31+Pomorski!C31+Śląski!C31+Świętokrzyski!C31+WarmińskoMazurski!C31+Wielkopolski!C31+Zachodniopomorski!C31</f>
        <v>0</v>
      </c>
      <c r="D31" s="35">
        <f>Dolnośląski!D31+KujawskoPomorski!D31+Lubelski!D31+Lubuski!D31+Łódzki!D31+Małopolski!D31+Mazowiecki!D31+Opolski!D31+Podkarpacki!D31+Podlaski!D31+Pomorski!D31+Śląski!D31+Świętokrzyski!D31+WarmińskoMazurski!D31+Wielkopolski!D31+Zachodniopomorski!D31</f>
        <v>0</v>
      </c>
      <c r="E31" s="91" t="str">
        <f t="shared" si="0"/>
        <v>-</v>
      </c>
      <c r="F31" s="92" t="str">
        <f t="shared" si="1"/>
        <v>-</v>
      </c>
    </row>
    <row r="32" spans="1:6" ht="31.5" customHeight="1">
      <c r="A32" s="40" t="s">
        <v>8</v>
      </c>
      <c r="B32" s="47" t="s">
        <v>79</v>
      </c>
      <c r="C32" s="36">
        <f>Dolnośląski!C32+KujawskoPomorski!C32+Lubelski!C32+Lubuski!C32+Łódzki!C32+Małopolski!C32+Mazowiecki!C32+Opolski!C32+Podkarpacki!C32+Podlaski!C32+Pomorski!C32+Śląski!C32+Świętokrzyski!C32+WarmińskoMazurski!C32+Wielkopolski!C32+Zachodniopomorski!C32</f>
        <v>736080</v>
      </c>
      <c r="D32" s="36">
        <f>Dolnośląski!D32+KujawskoPomorski!D32+Lubelski!D32+Lubuski!D32+Łódzki!D32+Małopolski!D32+Mazowiecki!D32+Opolski!D32+Podkarpacki!D32+Podlaski!D32+Pomorski!D32+Śląski!D32+Świętokrzyski!D32+WarmińskoMazurski!D32+Wielkopolski!D32+Zachodniopomorski!D32</f>
        <v>736080</v>
      </c>
      <c r="E32" s="91" t="str">
        <f t="shared" si="0"/>
        <v>-</v>
      </c>
      <c r="F32" s="92">
        <f t="shared" si="1"/>
        <v>1</v>
      </c>
    </row>
    <row r="33" spans="1:6" ht="31.5" customHeight="1">
      <c r="A33" s="39" t="s">
        <v>80</v>
      </c>
      <c r="B33" s="46" t="s">
        <v>87</v>
      </c>
      <c r="C33" s="35">
        <f>Dolnośląski!C33+KujawskoPomorski!C33+Lubelski!C33+Lubuski!C33+Łódzki!C33+Małopolski!C33+Mazowiecki!C33+Opolski!C33+Podkarpacki!C33+Podlaski!C33+Pomorski!C33+Śląski!C33+Świętokrzyski!C33+WarmińskoMazurski!C33+Wielkopolski!C33+Zachodniopomorski!C33</f>
        <v>0</v>
      </c>
      <c r="D33" s="35">
        <f>Dolnośląski!D33+KujawskoPomorski!D33+Lubelski!D33+Lubuski!D33+Łódzki!D33+Małopolski!D33+Mazowiecki!D33+Opolski!D33+Podkarpacki!D33+Podlaski!D33+Pomorski!D33+Śląski!D33+Świętokrzyski!D33+WarmińskoMazurski!D33+Wielkopolski!D33+Zachodniopomorski!D33</f>
        <v>0</v>
      </c>
      <c r="E33" s="91" t="str">
        <f t="shared" si="0"/>
        <v>-</v>
      </c>
      <c r="F33" s="92" t="str">
        <f t="shared" si="1"/>
        <v>-</v>
      </c>
    </row>
    <row r="34" spans="1:6" ht="31.5" customHeight="1">
      <c r="A34" s="39" t="s">
        <v>186</v>
      </c>
      <c r="B34" s="46" t="s">
        <v>196</v>
      </c>
      <c r="C34" s="35">
        <f>Dolnośląski!C34+KujawskoPomorski!C34+Lubelski!C34+Lubuski!C34+Łódzki!C34+Małopolski!C34+Mazowiecki!C34+Opolski!C34+Podkarpacki!C34+Podlaski!C34+Pomorski!C34+Śląski!C34+Świętokrzyski!C34+WarmińskoMazurski!C34+Wielkopolski!C34+Zachodniopomorski!C34</f>
        <v>0</v>
      </c>
      <c r="D34" s="35">
        <f>Dolnośląski!D34+KujawskoPomorski!D34+Lubelski!D34+Lubuski!D34+Łódzki!D34+Małopolski!D34+Mazowiecki!D34+Opolski!D34+Podkarpacki!D34+Podlaski!D34+Pomorski!D34+Śląski!D34+Świętokrzyski!D34+WarmińskoMazurski!D34+Wielkopolski!D34+Zachodniopomorski!D34</f>
        <v>0</v>
      </c>
      <c r="E34" s="91" t="str">
        <f t="shared" si="0"/>
        <v>-</v>
      </c>
      <c r="F34" s="92" t="str">
        <f t="shared" si="1"/>
        <v>-</v>
      </c>
    </row>
    <row r="35" spans="1:6" ht="31.5" customHeight="1">
      <c r="A35" s="40" t="s">
        <v>9</v>
      </c>
      <c r="B35" s="47" t="s">
        <v>81</v>
      </c>
      <c r="C35" s="36">
        <f>Dolnośląski!C35+KujawskoPomorski!C35+Lubelski!C35+Lubuski!C35+Łódzki!C35+Małopolski!C35+Mazowiecki!C35+Opolski!C35+Podkarpacki!C35+Podlaski!C35+Pomorski!C35+Śląski!C35+Świętokrzyski!C35+WarmińskoMazurski!C35+Wielkopolski!C35+Zachodniopomorski!C35</f>
        <v>39548</v>
      </c>
      <c r="D35" s="36">
        <f>Dolnośląski!D35+KujawskoPomorski!D35+Lubelski!D35+Lubuski!D35+Łódzki!D35+Małopolski!D35+Mazowiecki!D35+Opolski!D35+Podkarpacki!D35+Podlaski!D35+Pomorski!D35+Śląski!D35+Świętokrzyski!D35+WarmińskoMazurski!D35+Wielkopolski!D35+Zachodniopomorski!D35</f>
        <v>39698</v>
      </c>
      <c r="E35" s="91">
        <f t="shared" si="0"/>
        <v>150</v>
      </c>
      <c r="F35" s="92">
        <f t="shared" si="1"/>
        <v>1.0038</v>
      </c>
    </row>
    <row r="36" spans="1:6" ht="31.5" customHeight="1">
      <c r="A36" s="39" t="s">
        <v>82</v>
      </c>
      <c r="B36" s="46" t="s">
        <v>87</v>
      </c>
      <c r="C36" s="35">
        <f>Dolnośląski!C36+KujawskoPomorski!C36+Lubelski!C36+Lubuski!C36+Łódzki!C36+Małopolski!C36+Mazowiecki!C36+Opolski!C36+Podkarpacki!C36+Podlaski!C36+Pomorski!C36+Śląski!C36+Świętokrzyski!C36+WarmińskoMazurski!C36+Wielkopolski!C36+Zachodniopomorski!C36</f>
        <v>0</v>
      </c>
      <c r="D36" s="35">
        <f>Dolnośląski!D36+KujawskoPomorski!D36+Lubelski!D36+Lubuski!D36+Łódzki!D36+Małopolski!D36+Mazowiecki!D36+Opolski!D36+Podkarpacki!D36+Podlaski!D36+Pomorski!D36+Śląski!D36+Świętokrzyski!D36+WarmińskoMazurski!D36+Wielkopolski!D36+Zachodniopomorski!D36</f>
        <v>0</v>
      </c>
      <c r="E36" s="91" t="str">
        <f t="shared" si="0"/>
        <v>-</v>
      </c>
      <c r="F36" s="92" t="str">
        <f t="shared" si="1"/>
        <v>-</v>
      </c>
    </row>
    <row r="37" spans="1:6" ht="31.5" customHeight="1">
      <c r="A37" s="39" t="s">
        <v>187</v>
      </c>
      <c r="B37" s="46" t="s">
        <v>196</v>
      </c>
      <c r="C37" s="35">
        <f>Dolnośląski!C37+KujawskoPomorski!C37+Lubelski!C37+Lubuski!C37+Łódzki!C37+Małopolski!C37+Mazowiecki!C37+Opolski!C37+Podkarpacki!C37+Podlaski!C37+Pomorski!C37+Śląski!C37+Świętokrzyski!C37+WarmińskoMazurski!C37+Wielkopolski!C37+Zachodniopomorski!C37</f>
        <v>0</v>
      </c>
      <c r="D37" s="35">
        <f>Dolnośląski!D37+KujawskoPomorski!D37+Lubelski!D37+Lubuski!D37+Łódzki!D37+Małopolski!D37+Mazowiecki!D37+Opolski!D37+Podkarpacki!D37+Podlaski!D37+Pomorski!D37+Śląski!D37+Świętokrzyski!D37+WarmińskoMazurski!D37+Wielkopolski!D37+Zachodniopomorski!D37</f>
        <v>0</v>
      </c>
      <c r="E37" s="91" t="str">
        <f t="shared" si="0"/>
        <v>-</v>
      </c>
      <c r="F37" s="92" t="str">
        <f t="shared" si="1"/>
        <v>-</v>
      </c>
    </row>
    <row r="38" spans="1:6" ht="36.75" customHeight="1">
      <c r="A38" s="40" t="s">
        <v>10</v>
      </c>
      <c r="B38" s="47" t="s">
        <v>86</v>
      </c>
      <c r="C38" s="36">
        <f>Dolnośląski!C38+KujawskoPomorski!C38+Lubelski!C38+Lubuski!C38+Łódzki!C38+Małopolski!C38+Mazowiecki!C38+Opolski!C38+Podkarpacki!C38+Podlaski!C38+Pomorski!C38+Śląski!C38+Świętokrzyski!C38+WarmińskoMazurski!C38+Wielkopolski!C38+Zachodniopomorski!C38</f>
        <v>136365</v>
      </c>
      <c r="D38" s="36">
        <f>Dolnośląski!D38+KujawskoPomorski!D38+Lubelski!D38+Lubuski!D38+Łódzki!D38+Małopolski!D38+Mazowiecki!D38+Opolski!D38+Podkarpacki!D38+Podlaski!D38+Pomorski!D38+Śląski!D38+Świętokrzyski!D38+WarmińskoMazurski!D38+Wielkopolski!D38+Zachodniopomorski!D38</f>
        <v>136365</v>
      </c>
      <c r="E38" s="91" t="str">
        <f t="shared" si="0"/>
        <v>-</v>
      </c>
      <c r="F38" s="92">
        <f t="shared" si="1"/>
        <v>1</v>
      </c>
    </row>
    <row r="39" spans="1:6" ht="31.5" customHeight="1">
      <c r="A39" s="39" t="s">
        <v>83</v>
      </c>
      <c r="B39" s="46" t="s">
        <v>87</v>
      </c>
      <c r="C39" s="35">
        <f>Dolnośląski!C39+KujawskoPomorski!C39+Lubelski!C39+Lubuski!C39+Łódzki!C39+Małopolski!C39+Mazowiecki!C39+Opolski!C39+Podkarpacki!C39+Podlaski!C39+Pomorski!C39+Śląski!C39+Świętokrzyski!C39+WarmińskoMazurski!C39+Wielkopolski!C39+Zachodniopomorski!C39</f>
        <v>0</v>
      </c>
      <c r="D39" s="35">
        <f>Dolnośląski!D39+KujawskoPomorski!D39+Lubelski!D39+Lubuski!D39+Łódzki!D39+Małopolski!D39+Mazowiecki!D39+Opolski!D39+Podkarpacki!D39+Podlaski!D39+Pomorski!D39+Śląski!D39+Świętokrzyski!D39+WarmińskoMazurski!D39+Wielkopolski!D39+Zachodniopomorski!D39</f>
        <v>0</v>
      </c>
      <c r="E39" s="91" t="str">
        <f t="shared" si="0"/>
        <v>-</v>
      </c>
      <c r="F39" s="92" t="str">
        <f t="shared" si="1"/>
        <v>-</v>
      </c>
    </row>
    <row r="40" spans="1:6" ht="31.5" customHeight="1">
      <c r="A40" s="39" t="s">
        <v>188</v>
      </c>
      <c r="B40" s="46" t="s">
        <v>196</v>
      </c>
      <c r="C40" s="35">
        <f>Dolnośląski!C40+KujawskoPomorski!C40+Lubelski!C40+Lubuski!C40+Łódzki!C40+Małopolski!C40+Mazowiecki!C40+Opolski!C40+Podkarpacki!C40+Podlaski!C40+Pomorski!C40+Śląski!C40+Świętokrzyski!C40+WarmińskoMazurski!C40+Wielkopolski!C40+Zachodniopomorski!C40</f>
        <v>0</v>
      </c>
      <c r="D40" s="35">
        <f>Dolnośląski!D40+KujawskoPomorski!D40+Lubelski!D40+Lubuski!D40+Łódzki!D40+Małopolski!D40+Mazowiecki!D40+Opolski!D40+Podkarpacki!D40+Podlaski!D40+Pomorski!D40+Śląski!D40+Świętokrzyski!D40+WarmińskoMazurski!D40+Wielkopolski!D40+Zachodniopomorski!D40</f>
        <v>0</v>
      </c>
      <c r="E40" s="91" t="str">
        <f t="shared" si="0"/>
        <v>-</v>
      </c>
      <c r="F40" s="92" t="str">
        <f t="shared" si="1"/>
        <v>-</v>
      </c>
    </row>
    <row r="41" spans="1:6" ht="31.5" customHeight="1">
      <c r="A41" s="40" t="s">
        <v>11</v>
      </c>
      <c r="B41" s="47" t="s">
        <v>84</v>
      </c>
      <c r="C41" s="36">
        <f>Dolnośląski!C41+KujawskoPomorski!C41+Lubelski!C41+Lubuski!C41+Łódzki!C41+Małopolski!C41+Mazowiecki!C41+Opolski!C41+Podkarpacki!C41+Podlaski!C41+Pomorski!C41+Śląski!C41+Świętokrzyski!C41+WarmińskoMazurski!C41+Wielkopolski!C41+Zachodniopomorski!C41</f>
        <v>1298835</v>
      </c>
      <c r="D41" s="36">
        <f>Dolnośląski!D41+KujawskoPomorski!D41+Lubelski!D41+Lubuski!D41+Łódzki!D41+Małopolski!D41+Mazowiecki!D41+Opolski!D41+Podkarpacki!D41+Podlaski!D41+Pomorski!D41+Śląski!D41+Świętokrzyski!D41+WarmińskoMazurski!D41+Wielkopolski!D41+Zachodniopomorski!D41</f>
        <v>1312035</v>
      </c>
      <c r="E41" s="91">
        <f t="shared" si="0"/>
        <v>13200</v>
      </c>
      <c r="F41" s="92">
        <f t="shared" si="1"/>
        <v>1.0102</v>
      </c>
    </row>
    <row r="42" spans="1:6" ht="31.5" customHeight="1">
      <c r="A42" s="39" t="s">
        <v>85</v>
      </c>
      <c r="B42" s="46" t="s">
        <v>87</v>
      </c>
      <c r="C42" s="35">
        <f>Dolnośląski!C42+KujawskoPomorski!C42+Lubelski!C42+Lubuski!C42+Łódzki!C42+Małopolski!C42+Mazowiecki!C42+Opolski!C42+Podkarpacki!C42+Podlaski!C42+Pomorski!C42+Śląski!C42+Świętokrzyski!C42+WarmińskoMazurski!C42+Wielkopolski!C42+Zachodniopomorski!C42</f>
        <v>0</v>
      </c>
      <c r="D42" s="35">
        <f>Dolnośląski!D42+KujawskoPomorski!D42+Lubelski!D42+Lubuski!D42+Łódzki!D42+Małopolski!D42+Mazowiecki!D42+Opolski!D42+Podkarpacki!D42+Podlaski!D42+Pomorski!D42+Śląski!D42+Świętokrzyski!D42+WarmińskoMazurski!D42+Wielkopolski!D42+Zachodniopomorski!D42</f>
        <v>0</v>
      </c>
      <c r="E42" s="91" t="str">
        <f t="shared" si="0"/>
        <v>-</v>
      </c>
      <c r="F42" s="92" t="str">
        <f t="shared" si="1"/>
        <v>-</v>
      </c>
    </row>
    <row r="43" spans="1:6" ht="31.5" customHeight="1">
      <c r="A43" s="39" t="s">
        <v>189</v>
      </c>
      <c r="B43" s="46" t="s">
        <v>196</v>
      </c>
      <c r="C43" s="35">
        <f>Dolnośląski!C43+KujawskoPomorski!C43+Lubelski!C43+Lubuski!C43+Łódzki!C43+Małopolski!C43+Mazowiecki!C43+Opolski!C43+Podkarpacki!C43+Podlaski!C43+Pomorski!C43+Śląski!C43+Świętokrzyski!C43+WarmińskoMazurski!C43+Wielkopolski!C43+Zachodniopomorski!C43</f>
        <v>0</v>
      </c>
      <c r="D43" s="35">
        <f>Dolnośląski!D43+KujawskoPomorski!D43+Lubelski!D43+Lubuski!D43+Łódzki!D43+Małopolski!D43+Mazowiecki!D43+Opolski!D43+Podkarpacki!D43+Podlaski!D43+Pomorski!D43+Śląski!D43+Świętokrzyski!D43+WarmińskoMazurski!D43+Wielkopolski!D43+Zachodniopomorski!D43</f>
        <v>0</v>
      </c>
      <c r="E43" s="91" t="str">
        <f t="shared" si="0"/>
        <v>-</v>
      </c>
      <c r="F43" s="92" t="str">
        <f t="shared" si="1"/>
        <v>-</v>
      </c>
    </row>
    <row r="44" spans="1:6" ht="31.5" customHeight="1">
      <c r="A44" s="40" t="s">
        <v>12</v>
      </c>
      <c r="B44" s="47" t="s">
        <v>13</v>
      </c>
      <c r="C44" s="36">
        <f>Dolnośląski!C44+KujawskoPomorski!C44+Lubelski!C44+Lubuski!C44+Łódzki!C44+Małopolski!C44+Mazowiecki!C44+Opolski!C44+Podkarpacki!C44+Podlaski!C44+Pomorski!C44+Śląski!C44+Świętokrzyski!C44+WarmińskoMazurski!C44+Wielkopolski!C44+Zachodniopomorski!C44</f>
        <v>583832</v>
      </c>
      <c r="D44" s="36">
        <f>Dolnośląski!D44+KujawskoPomorski!D44+Lubelski!D44+Lubuski!D44+Łódzki!D44+Małopolski!D44+Mazowiecki!D44+Opolski!D44+Podkarpacki!D44+Podlaski!D44+Pomorski!D44+Śląski!D44+Świętokrzyski!D44+WarmińskoMazurski!D44+Wielkopolski!D44+Zachodniopomorski!D44</f>
        <v>584832</v>
      </c>
      <c r="E44" s="91">
        <f t="shared" si="0"/>
        <v>1000</v>
      </c>
      <c r="F44" s="92">
        <f t="shared" si="1"/>
        <v>1.0017</v>
      </c>
    </row>
    <row r="45" spans="1:6" ht="31.5" customHeight="1">
      <c r="A45" s="39" t="s">
        <v>190</v>
      </c>
      <c r="B45" s="45" t="s">
        <v>196</v>
      </c>
      <c r="C45" s="36">
        <f>Dolnośląski!C45+KujawskoPomorski!C45+Lubelski!C45+Lubuski!C45+Łódzki!C45+Małopolski!C45+Mazowiecki!C45+Opolski!C45+Podkarpacki!C45+Podlaski!C45+Pomorski!C45+Śląski!C45+Świętokrzyski!C45+WarmińskoMazurski!C45+Wielkopolski!C45+Zachodniopomorski!C45</f>
        <v>0</v>
      </c>
      <c r="D45" s="36">
        <f>Dolnośląski!D45+KujawskoPomorski!D45+Lubelski!D45+Lubuski!D45+Łódzki!D45+Małopolski!D45+Mazowiecki!D45+Opolski!D45+Podkarpacki!D45+Podlaski!D45+Pomorski!D45+Śląski!D45+Świętokrzyski!D45+WarmińskoMazurski!D45+Wielkopolski!D45+Zachodniopomorski!D45</f>
        <v>0</v>
      </c>
      <c r="E45" s="91" t="str">
        <f t="shared" si="0"/>
        <v>-</v>
      </c>
      <c r="F45" s="92" t="str">
        <f t="shared" si="1"/>
        <v>-</v>
      </c>
    </row>
    <row r="46" spans="1:6" ht="31.5" customHeight="1">
      <c r="A46" s="40" t="s">
        <v>14</v>
      </c>
      <c r="B46" s="47" t="s">
        <v>15</v>
      </c>
      <c r="C46" s="36">
        <f>Dolnośląski!C46+KujawskoPomorski!C46+Lubelski!C46+Lubuski!C46+Łódzki!C46+Małopolski!C46+Mazowiecki!C46+Opolski!C46+Podkarpacki!C46+Podlaski!C46+Pomorski!C46+Śląski!C46+Świętokrzyski!C46+WarmińskoMazurski!C46+Wielkopolski!C46+Zachodniopomorski!C46</f>
        <v>7317589</v>
      </c>
      <c r="D46" s="36">
        <f>Dolnośląski!D46+KujawskoPomorski!D46+Lubelski!D46+Lubuski!D46+Łódzki!D46+Małopolski!D46+Mazowiecki!D46+Opolski!D46+Podkarpacki!D46+Podlaski!D46+Pomorski!D46+Śląski!D46+Świętokrzyski!D46+WarmińskoMazurski!D46+Wielkopolski!D46+Zachodniopomorski!D46</f>
        <v>7433277</v>
      </c>
      <c r="E46" s="91">
        <f t="shared" si="0"/>
        <v>115688</v>
      </c>
      <c r="F46" s="92">
        <f t="shared" si="1"/>
        <v>1.0158</v>
      </c>
    </row>
    <row r="47" spans="1:6" ht="31.5" customHeight="1">
      <c r="A47" s="39" t="s">
        <v>92</v>
      </c>
      <c r="B47" s="45" t="s">
        <v>93</v>
      </c>
      <c r="C47" s="36">
        <f>Dolnośląski!C47+KujawskoPomorski!C47+Lubelski!C47+Lubuski!C47+Łódzki!C47+Małopolski!C47+Mazowiecki!C47+Opolski!C47+Podkarpacki!C47+Podlaski!C47+Pomorski!C47+Śląski!C47+Świętokrzyski!C47+WarmińskoMazurski!C47+Wielkopolski!C47+Zachodniopomorski!C47</f>
        <v>23557</v>
      </c>
      <c r="D47" s="36">
        <f>Dolnośląski!D47+KujawskoPomorski!D47+Lubelski!D47+Lubuski!D47+Łódzki!D47+Małopolski!D47+Mazowiecki!D47+Opolski!D47+Podkarpacki!D47+Podlaski!D47+Pomorski!D47+Śląski!D47+Świętokrzyski!D47+WarmińskoMazurski!D47+Wielkopolski!D47+Zachodniopomorski!D47</f>
        <v>23557</v>
      </c>
      <c r="E47" s="91" t="str">
        <f t="shared" si="0"/>
        <v>-</v>
      </c>
      <c r="F47" s="92">
        <f t="shared" si="1"/>
        <v>1</v>
      </c>
    </row>
    <row r="48" spans="1:6" ht="31.5" customHeight="1">
      <c r="A48" s="39" t="s">
        <v>191</v>
      </c>
      <c r="B48" s="45" t="s">
        <v>196</v>
      </c>
      <c r="C48" s="36">
        <f>Dolnośląski!C48+KujawskoPomorski!C48+Lubelski!C48+Lubuski!C48+Łódzki!C48+Małopolski!C48+Mazowiecki!C48+Opolski!C48+Podkarpacki!C48+Podlaski!C48+Pomorski!C48+Śląski!C48+Świętokrzyski!C48+WarmińskoMazurski!C48+Wielkopolski!C48+Zachodniopomorski!C48</f>
        <v>0</v>
      </c>
      <c r="D48" s="36">
        <f>Dolnośląski!D48+KujawskoPomorski!D48+Lubelski!D48+Lubuski!D48+Łódzki!D48+Małopolski!D48+Mazowiecki!D48+Opolski!D48+Podkarpacki!D48+Podlaski!D48+Pomorski!D48+Śląski!D48+Świętokrzyski!D48+WarmińskoMazurski!D48+Wielkopolski!D48+Zachodniopomorski!D48</f>
        <v>0</v>
      </c>
      <c r="E48" s="91" t="str">
        <f t="shared" si="0"/>
        <v>-</v>
      </c>
      <c r="F48" s="92" t="str">
        <f t="shared" si="1"/>
        <v>-</v>
      </c>
    </row>
    <row r="49" spans="1:6" ht="33" customHeight="1">
      <c r="A49" s="41" t="s">
        <v>16</v>
      </c>
      <c r="B49" s="48" t="s">
        <v>197</v>
      </c>
      <c r="C49" s="36">
        <f>Dolnośląski!C49+KujawskoPomorski!C49+Lubelski!C49+Lubuski!C49+Łódzki!C49+Małopolski!C49+Mazowiecki!C49+Opolski!C49+Podkarpacki!C49+Podlaski!C49+Pomorski!C49+Śląski!C49+Świętokrzyski!C49+WarmińskoMazurski!C49+Wielkopolski!C49+Zachodniopomorski!C49</f>
        <v>0</v>
      </c>
      <c r="D49" s="36">
        <f>Dolnośląski!D49+KujawskoPomorski!D49+Lubelski!D49+Lubuski!D49+Łódzki!D49+Małopolski!D49+Mazowiecki!D49+Opolski!D49+Podkarpacki!D49+Podlaski!D49+Pomorski!D49+Śląski!D49+Świętokrzyski!D49+WarmińskoMazurski!D49+Wielkopolski!D49+Zachodniopomorski!D49</f>
        <v>0</v>
      </c>
      <c r="E49" s="91" t="str">
        <f>IF(C49=D49,"-",D49-C49)</f>
        <v>-</v>
      </c>
      <c r="F49" s="92" t="str">
        <f>IF(C49=0,"-",D49/C49)</f>
        <v>-</v>
      </c>
    </row>
    <row r="50" spans="1:6" ht="33" customHeight="1">
      <c r="A50" s="42" t="s">
        <v>17</v>
      </c>
      <c r="B50" s="49" t="s">
        <v>61</v>
      </c>
      <c r="C50" s="36">
        <f>Dolnośląski!C50+KujawskoPomorski!C50+Lubelski!C50+Lubuski!C50+Łódzki!C50+Małopolski!C50+Mazowiecki!C50+Opolski!C50+Podkarpacki!C50+Podlaski!C50+Pomorski!C50+Śląski!C50+Świętokrzyski!C50+WarmińskoMazurski!C50+Wielkopolski!C50+Zachodniopomorski!C50</f>
        <v>0</v>
      </c>
      <c r="D50" s="36">
        <f>Dolnośląski!D50+KujawskoPomorski!D50+Lubelski!D50+Lubuski!D50+Łódzki!D50+Małopolski!D50+Mazowiecki!D50+Opolski!D50+Podkarpacki!D50+Podlaski!D50+Pomorski!D50+Śląski!D50+Świętokrzyski!D50+WarmińskoMazurski!D50+Wielkopolski!D50+Zachodniopomorski!D50</f>
        <v>0</v>
      </c>
      <c r="E50" s="91" t="str">
        <f>IF(C50=D50,"-",D50-C50)</f>
        <v>-</v>
      </c>
      <c r="F50" s="92" t="str">
        <f>IF(C50=0,"-",D50/C50)</f>
        <v>-</v>
      </c>
    </row>
    <row r="51" spans="1:6" ht="33" customHeight="1">
      <c r="A51" s="42" t="s">
        <v>192</v>
      </c>
      <c r="B51" s="49" t="s">
        <v>198</v>
      </c>
      <c r="C51" s="36">
        <f>Dolnośląski!C51+KujawskoPomorski!C51+Lubelski!C51+Lubuski!C51+Łódzki!C51+Małopolski!C51+Mazowiecki!C51+Opolski!C51+Podkarpacki!C51+Podlaski!C51+Pomorski!C51+Śląski!C51+Świętokrzyski!C51+WarmińskoMazurski!C51+Wielkopolski!C51+Zachodniopomorski!C51</f>
        <v>0</v>
      </c>
      <c r="D51" s="36">
        <f>Dolnośląski!D51+KujawskoPomorski!D51+Lubelski!D51+Lubuski!D51+Łódzki!D51+Małopolski!D51+Mazowiecki!D51+Opolski!D51+Podkarpacki!D51+Podlaski!D51+Pomorski!D51+Śląski!D51+Świętokrzyski!D51+WarmińskoMazurski!D51+Wielkopolski!D51+Zachodniopomorski!D51</f>
        <v>0</v>
      </c>
      <c r="E51" s="91" t="str">
        <f>IF(C51=D51,"-",D51-C51)</f>
        <v>-</v>
      </c>
      <c r="F51" s="92" t="str">
        <f>IF(C51=0,"-",D51/C51)</f>
        <v>-</v>
      </c>
    </row>
    <row r="52" spans="1:6" ht="33" customHeight="1">
      <c r="A52" s="42" t="s">
        <v>193</v>
      </c>
      <c r="B52" s="49" t="s">
        <v>199</v>
      </c>
      <c r="C52" s="36">
        <f>Dolnośląski!C52+KujawskoPomorski!C52+Lubelski!C52+Lubuski!C52+Łódzki!C52+Małopolski!C52+Mazowiecki!C52+Opolski!C52+Podkarpacki!C52+Podlaski!C52+Pomorski!C52+Śląski!C52+Świętokrzyski!C52+WarmińskoMazurski!C52+Wielkopolski!C52+Zachodniopomorski!C52</f>
        <v>78401</v>
      </c>
      <c r="D52" s="36">
        <f>Dolnośląski!D52+KujawskoPomorski!D52+Lubelski!D52+Lubuski!D52+Łódzki!D52+Małopolski!D52+Mazowiecki!D52+Opolski!D52+Podkarpacki!D52+Podlaski!D52+Pomorski!D52+Śląski!D52+Świętokrzyski!D52+WarmińskoMazurski!D52+Wielkopolski!D52+Zachodniopomorski!D52</f>
        <v>78401</v>
      </c>
      <c r="E52" s="91" t="str">
        <f>IF(C52=D52,"-",D52-C52)</f>
        <v>-</v>
      </c>
      <c r="F52" s="92">
        <f>IF(C52=0,"-",D52/C52)</f>
        <v>1</v>
      </c>
    </row>
    <row r="53" spans="1:6" ht="33" customHeight="1">
      <c r="A53" s="42" t="s">
        <v>194</v>
      </c>
      <c r="B53" s="49" t="s">
        <v>200</v>
      </c>
      <c r="C53" s="36">
        <f>Dolnośląski!C53+KujawskoPomorski!C53+Lubelski!C53+Lubuski!C53+Łódzki!C53+Małopolski!C53+Mazowiecki!C53+Opolski!C53+Podkarpacki!C53+Podlaski!C53+Pomorski!C53+Śląski!C53+Świętokrzyski!C53+WarmińskoMazurski!C53+Wielkopolski!C53+Zachodniopomorski!C53</f>
        <v>65331</v>
      </c>
      <c r="D53" s="36">
        <f>Dolnośląski!D53+KujawskoPomorski!D53+Lubelski!D53+Lubuski!D53+Łódzki!D53+Małopolski!D53+Mazowiecki!D53+Opolski!D53+Podkarpacki!D53+Podlaski!D53+Pomorski!D53+Śląski!D53+Świętokrzyski!D53+WarmińskoMazurski!D53+Wielkopolski!D53+Zachodniopomorski!D53</f>
        <v>65331</v>
      </c>
      <c r="E53" s="91" t="str">
        <f>IF(C53=D53,"-",D53-C53)</f>
        <v>-</v>
      </c>
      <c r="F53" s="92">
        <f>IF(C53=0,"-",D53/C53)</f>
        <v>1</v>
      </c>
    </row>
    <row r="54" spans="1:6" s="5" customFormat="1" ht="31.5" customHeight="1">
      <c r="A54" s="43" t="s">
        <v>95</v>
      </c>
      <c r="B54" s="50" t="s">
        <v>96</v>
      </c>
      <c r="C54" s="35">
        <f>Dolnośląski!C54+KujawskoPomorski!C54+Lubelski!C54+Lubuski!C54+Łódzki!C54+Małopolski!C54+Mazowiecki!C54+Opolski!C54+Podkarpacki!C54+Podlaski!C54+Pomorski!C54+Śląski!C54+Świętokrzyski!C54+WarmińskoMazurski!C54+Wielkopolski!C54+Zachodniopomorski!C54</f>
        <v>0</v>
      </c>
      <c r="D54" s="35">
        <f>Dolnośląski!D54+KujawskoPomorski!D54+Lubelski!D54+Lubuski!D54+Łódzki!D54+Małopolski!D54+Mazowiecki!D54+Opolski!D54+Podkarpacki!D54+Podlaski!D54+Pomorski!D54+Śląski!D54+Świętokrzyski!D54+WarmińskoMazurski!D54+Wielkopolski!D54+Zachodniopomorski!D54</f>
        <v>0</v>
      </c>
      <c r="E54" s="91" t="str">
        <f t="shared" si="0"/>
        <v>-</v>
      </c>
      <c r="F54" s="92" t="str">
        <f t="shared" si="1"/>
        <v>-</v>
      </c>
    </row>
    <row r="55" spans="1:6" s="5" customFormat="1" ht="31.5" customHeight="1">
      <c r="A55" s="43" t="s">
        <v>94</v>
      </c>
      <c r="B55" s="50" t="s">
        <v>97</v>
      </c>
      <c r="C55" s="35">
        <f>Dolnośląski!C55+KujawskoPomorski!C55+Lubelski!C55+Lubuski!C55+Łódzki!C55+Małopolski!C55+Mazowiecki!C55+Opolski!C55+Podkarpacki!C55+Podlaski!C55+Pomorski!C55+Śląski!C55+Świętokrzyski!C55+WarmińskoMazurski!C55+Wielkopolski!C55+Zachodniopomorski!C55</f>
        <v>1730500</v>
      </c>
      <c r="D55" s="35">
        <f>Dolnośląski!D55+KujawskoPomorski!D55+Lubelski!D55+Lubuski!D55+Łódzki!D55+Małopolski!D55+Mazowiecki!D55+Opolski!D55+Podkarpacki!D55+Podlaski!D55+Pomorski!D55+Śląski!D55+Świętokrzyski!D55+WarmińskoMazurski!D55+Wielkopolski!D55+Zachodniopomorski!D55</f>
        <v>1730500</v>
      </c>
      <c r="E55" s="91" t="str">
        <f t="shared" si="0"/>
        <v>-</v>
      </c>
      <c r="F55" s="92">
        <f t="shared" si="1"/>
        <v>1</v>
      </c>
    </row>
    <row r="56" spans="1:6" s="3" customFormat="1" ht="30" customHeight="1">
      <c r="A56" s="37" t="s">
        <v>18</v>
      </c>
      <c r="B56" s="59" t="s">
        <v>19</v>
      </c>
      <c r="C56" s="34">
        <f>Dolnośląski!C56+KujawskoPomorski!C56+Lubelski!C56+Lubuski!C56+Łódzki!C56+Małopolski!C56+Mazowiecki!C56+Opolski!C56+Podkarpacki!C56+Podlaski!C56+Pomorski!C56+Śląski!C56+Świętokrzyski!C56+WarmińskoMazurski!C56+Wielkopolski!C56+Zachodniopomorski!C56</f>
        <v>441798</v>
      </c>
      <c r="D56" s="34">
        <f>Dolnośląski!D56+KujawskoPomorski!D56+Lubelski!D56+Lubuski!D56+Łódzki!D56+Małopolski!D56+Mazowiecki!D56+Opolski!D56+Podkarpacki!D56+Podlaski!D56+Pomorski!D56+Śląski!D56+Świętokrzyski!D56+WarmińskoMazurski!D56+Wielkopolski!D56+Zachodniopomorski!D56</f>
        <v>441798</v>
      </c>
      <c r="E56" s="13" t="str">
        <f t="shared" si="0"/>
        <v>-</v>
      </c>
      <c r="F56" s="93">
        <f t="shared" si="1"/>
        <v>1</v>
      </c>
    </row>
    <row r="57" spans="1:6" ht="28.5" customHeight="1">
      <c r="A57" s="42" t="s">
        <v>20</v>
      </c>
      <c r="B57" s="53" t="s">
        <v>21</v>
      </c>
      <c r="C57" s="35">
        <f>Dolnośląski!C57+KujawskoPomorski!C57+Lubelski!C57+Lubuski!C57+Łódzki!C57+Małopolski!C57+Mazowiecki!C57+Opolski!C57+Podkarpacki!C57+Podlaski!C57+Pomorski!C57+Śląski!C57+Świętokrzyski!C57+WarmińskoMazurski!C57+Wielkopolski!C57+Zachodniopomorski!C57</f>
        <v>16595</v>
      </c>
      <c r="D57" s="35">
        <f>Dolnośląski!D57+KujawskoPomorski!D57+Lubelski!D57+Lubuski!D57+Łódzki!D57+Małopolski!D57+Mazowiecki!D57+Opolski!D57+Podkarpacki!D57+Podlaski!D57+Pomorski!D57+Śląski!D57+Świętokrzyski!D57+WarmińskoMazurski!D57+Wielkopolski!D57+Zachodniopomorski!D57</f>
        <v>16595</v>
      </c>
      <c r="E57" s="91" t="str">
        <f t="shared" si="0"/>
        <v>-</v>
      </c>
      <c r="F57" s="92">
        <f t="shared" si="1"/>
        <v>1</v>
      </c>
    </row>
    <row r="58" spans="1:6" ht="28.5" customHeight="1">
      <c r="A58" s="42" t="s">
        <v>22</v>
      </c>
      <c r="B58" s="53" t="s">
        <v>23</v>
      </c>
      <c r="C58" s="35">
        <f>Dolnośląski!C58+KujawskoPomorski!C58+Lubelski!C58+Lubuski!C58+Łódzki!C58+Małopolski!C58+Mazowiecki!C58+Opolski!C58+Podkarpacki!C58+Podlaski!C58+Pomorski!C58+Śląski!C58+Świętokrzyski!C58+WarmińskoMazurski!C58+Wielkopolski!C58+Zachodniopomorski!C58</f>
        <v>52875</v>
      </c>
      <c r="D58" s="35">
        <f>Dolnośląski!D58+KujawskoPomorski!D58+Lubelski!D58+Lubuski!D58+Łódzki!D58+Małopolski!D58+Mazowiecki!D58+Opolski!D58+Podkarpacki!D58+Podlaski!D58+Pomorski!D58+Śląski!D58+Świętokrzyski!D58+WarmińskoMazurski!D58+Wielkopolski!D58+Zachodniopomorski!D58</f>
        <v>52875</v>
      </c>
      <c r="E58" s="91" t="str">
        <f t="shared" si="0"/>
        <v>-</v>
      </c>
      <c r="F58" s="92">
        <f t="shared" si="1"/>
        <v>1</v>
      </c>
    </row>
    <row r="59" spans="1:6" ht="28.5" customHeight="1">
      <c r="A59" s="42" t="s">
        <v>24</v>
      </c>
      <c r="B59" s="54" t="s">
        <v>38</v>
      </c>
      <c r="C59" s="35">
        <f>Dolnośląski!C59+KujawskoPomorski!C59+Lubelski!C59+Lubuski!C59+Łódzki!C59+Małopolski!C59+Mazowiecki!C59+Opolski!C59+Podkarpacki!C59+Podlaski!C59+Pomorski!C59+Śląski!C59+Świętokrzyski!C59+WarmińskoMazurski!C59+Wielkopolski!C59+Zachodniopomorski!C59</f>
        <v>3435</v>
      </c>
      <c r="D59" s="35">
        <f>Dolnośląski!D59+KujawskoPomorski!D59+Lubelski!D59+Lubuski!D59+Łódzki!D59+Małopolski!D59+Mazowiecki!D59+Opolski!D59+Podkarpacki!D59+Podlaski!D59+Pomorski!D59+Śląski!D59+Świętokrzyski!D59+WarmińskoMazurski!D59+Wielkopolski!D59+Zachodniopomorski!D59</f>
        <v>3435</v>
      </c>
      <c r="E59" s="91" t="str">
        <f t="shared" si="0"/>
        <v>-</v>
      </c>
      <c r="F59" s="92">
        <f t="shared" si="1"/>
        <v>1</v>
      </c>
    </row>
    <row r="60" spans="1:6" ht="28.5" customHeight="1">
      <c r="A60" s="55" t="s">
        <v>46</v>
      </c>
      <c r="B60" s="56" t="s">
        <v>39</v>
      </c>
      <c r="C60" s="35">
        <f>Dolnośląski!C60+KujawskoPomorski!C60+Lubelski!C60+Lubuski!C60+Łódzki!C60+Małopolski!C60+Mazowiecki!C60+Opolski!C60+Podkarpacki!C60+Podlaski!C60+Pomorski!C60+Śląski!C60+Świętokrzyski!C60+WarmińskoMazurski!C60+Wielkopolski!C60+Zachodniopomorski!C60</f>
        <v>461</v>
      </c>
      <c r="D60" s="35">
        <f>Dolnośląski!D60+KujawskoPomorski!D60+Lubelski!D60+Lubuski!D60+Łódzki!D60+Małopolski!D60+Mazowiecki!D60+Opolski!D60+Podkarpacki!D60+Podlaski!D60+Pomorski!D60+Śląski!D60+Świętokrzyski!D60+WarmińskoMazurski!D60+Wielkopolski!D60+Zachodniopomorski!D60</f>
        <v>461</v>
      </c>
      <c r="E60" s="91" t="str">
        <f t="shared" si="0"/>
        <v>-</v>
      </c>
      <c r="F60" s="92">
        <f t="shared" si="1"/>
        <v>1</v>
      </c>
    </row>
    <row r="61" spans="1:6" ht="28.5" customHeight="1">
      <c r="A61" s="55" t="s">
        <v>47</v>
      </c>
      <c r="B61" s="57" t="s">
        <v>40</v>
      </c>
      <c r="C61" s="35">
        <f>Dolnośląski!C61+KujawskoPomorski!C61+Lubelski!C61+Lubuski!C61+Łódzki!C61+Małopolski!C61+Mazowiecki!C61+Opolski!C61+Podkarpacki!C61+Podlaski!C61+Pomorski!C61+Śląski!C61+Świętokrzyski!C61+WarmińskoMazurski!C61+Wielkopolski!C61+Zachodniopomorski!C61</f>
        <v>429</v>
      </c>
      <c r="D61" s="35">
        <f>Dolnośląski!D61+KujawskoPomorski!D61+Lubelski!D61+Lubuski!D61+Łódzki!D61+Małopolski!D61+Mazowiecki!D61+Opolski!D61+Podkarpacki!D61+Podlaski!D61+Pomorski!D61+Śląski!D61+Świętokrzyski!D61+WarmińskoMazurski!D61+Wielkopolski!D61+Zachodniopomorski!D61</f>
        <v>429</v>
      </c>
      <c r="E61" s="91" t="str">
        <f t="shared" si="0"/>
        <v>-</v>
      </c>
      <c r="F61" s="92">
        <f t="shared" si="1"/>
        <v>1</v>
      </c>
    </row>
    <row r="62" spans="1:6" ht="28.5" customHeight="1">
      <c r="A62" s="55" t="s">
        <v>48</v>
      </c>
      <c r="B62" s="56" t="s">
        <v>41</v>
      </c>
      <c r="C62" s="35">
        <f>Dolnośląski!C62+KujawskoPomorski!C62+Lubelski!C62+Lubuski!C62+Łódzki!C62+Małopolski!C62+Mazowiecki!C62+Opolski!C62+Podkarpacki!C62+Podlaski!C62+Pomorski!C62+Śląski!C62+Świętokrzyski!C62+WarmińskoMazurski!C62+Wielkopolski!C62+Zachodniopomorski!C62</f>
        <v>77</v>
      </c>
      <c r="D62" s="35">
        <f>Dolnośląski!D62+KujawskoPomorski!D62+Lubelski!D62+Lubuski!D62+Łódzki!D62+Małopolski!D62+Mazowiecki!D62+Opolski!D62+Podkarpacki!D62+Podlaski!D62+Pomorski!D62+Śląski!D62+Świętokrzyski!D62+WarmińskoMazurski!D62+Wielkopolski!D62+Zachodniopomorski!D62</f>
        <v>77</v>
      </c>
      <c r="E62" s="91" t="str">
        <f t="shared" si="0"/>
        <v>-</v>
      </c>
      <c r="F62" s="92">
        <f t="shared" si="1"/>
        <v>1</v>
      </c>
    </row>
    <row r="63" spans="1:6" ht="28.5" customHeight="1">
      <c r="A63" s="55" t="s">
        <v>49</v>
      </c>
      <c r="B63" s="56" t="s">
        <v>42</v>
      </c>
      <c r="C63" s="35">
        <f>Dolnośląski!C63+KujawskoPomorski!C63+Lubelski!C63+Lubuski!C63+Łódzki!C63+Małopolski!C63+Mazowiecki!C63+Opolski!C63+Podkarpacki!C63+Podlaski!C63+Pomorski!C63+Śląski!C63+Świętokrzyski!C63+WarmińskoMazurski!C63+Wielkopolski!C63+Zachodniopomorski!C63</f>
        <v>20</v>
      </c>
      <c r="D63" s="35">
        <f>Dolnośląski!D63+KujawskoPomorski!D63+Lubelski!D63+Lubuski!D63+Łódzki!D63+Małopolski!D63+Mazowiecki!D63+Opolski!D63+Podkarpacki!D63+Podlaski!D63+Pomorski!D63+Śląski!D63+Świętokrzyski!D63+WarmińskoMazurski!D63+Wielkopolski!D63+Zachodniopomorski!D63</f>
        <v>20</v>
      </c>
      <c r="E63" s="91" t="str">
        <f t="shared" si="0"/>
        <v>-</v>
      </c>
      <c r="F63" s="92">
        <f t="shared" si="1"/>
        <v>1</v>
      </c>
    </row>
    <row r="64" spans="1:6" ht="28.5" customHeight="1">
      <c r="A64" s="55" t="s">
        <v>50</v>
      </c>
      <c r="B64" s="56" t="s">
        <v>43</v>
      </c>
      <c r="C64" s="35">
        <f>Dolnośląski!C64+KujawskoPomorski!C64+Lubelski!C64+Lubuski!C64+Łódzki!C64+Małopolski!C64+Mazowiecki!C64+Opolski!C64+Podkarpacki!C64+Podlaski!C64+Pomorski!C64+Śląski!C64+Świętokrzyski!C64+WarmińskoMazurski!C64+Wielkopolski!C64+Zachodniopomorski!C64</f>
        <v>0</v>
      </c>
      <c r="D64" s="35">
        <f>Dolnośląski!D64+KujawskoPomorski!D64+Lubelski!D64+Lubuski!D64+Łódzki!D64+Małopolski!D64+Mazowiecki!D64+Opolski!D64+Podkarpacki!D64+Podlaski!D64+Pomorski!D64+Śląski!D64+Świętokrzyski!D64+WarmińskoMazurski!D64+Wielkopolski!D64+Zachodniopomorski!D64</f>
        <v>0</v>
      </c>
      <c r="E64" s="91" t="str">
        <f t="shared" si="0"/>
        <v>-</v>
      </c>
      <c r="F64" s="92" t="str">
        <f t="shared" si="1"/>
        <v>-</v>
      </c>
    </row>
    <row r="65" spans="1:6" ht="28.5" customHeight="1">
      <c r="A65" s="55" t="s">
        <v>51</v>
      </c>
      <c r="B65" s="56" t="s">
        <v>44</v>
      </c>
      <c r="C65" s="35">
        <f>Dolnośląski!C65+KujawskoPomorski!C65+Lubelski!C65+Lubuski!C65+Łódzki!C65+Małopolski!C65+Mazowiecki!C65+Opolski!C65+Podkarpacki!C65+Podlaski!C65+Pomorski!C65+Śląski!C65+Świętokrzyski!C65+WarmińskoMazurski!C65+Wielkopolski!C65+Zachodniopomorski!C65</f>
        <v>2691</v>
      </c>
      <c r="D65" s="35">
        <f>Dolnośląski!D65+KujawskoPomorski!D65+Lubelski!D65+Lubuski!D65+Łódzki!D65+Małopolski!D65+Mazowiecki!D65+Opolski!D65+Podkarpacki!D65+Podlaski!D65+Pomorski!D65+Śląski!D65+Świętokrzyski!D65+WarmińskoMazurski!D65+Wielkopolski!D65+Zachodniopomorski!D65</f>
        <v>2691</v>
      </c>
      <c r="E65" s="91" t="str">
        <f t="shared" si="0"/>
        <v>-</v>
      </c>
      <c r="F65" s="92">
        <f t="shared" si="1"/>
        <v>1</v>
      </c>
    </row>
    <row r="66" spans="1:6" ht="28.5" customHeight="1">
      <c r="A66" s="55" t="s">
        <v>52</v>
      </c>
      <c r="B66" s="56" t="s">
        <v>45</v>
      </c>
      <c r="C66" s="35">
        <f>Dolnośląski!C66+KujawskoPomorski!C66+Lubelski!C66+Lubuski!C66+Łódzki!C66+Małopolski!C66+Mazowiecki!C66+Opolski!C66+Podkarpacki!C66+Podlaski!C66+Pomorski!C66+Śląski!C66+Świętokrzyski!C66+WarmińskoMazurski!C66+Wielkopolski!C66+Zachodniopomorski!C66</f>
        <v>186</v>
      </c>
      <c r="D66" s="35">
        <f>Dolnośląski!D66+KujawskoPomorski!D66+Lubelski!D66+Lubuski!D66+Łódzki!D66+Małopolski!D66+Mazowiecki!D66+Opolski!D66+Podkarpacki!D66+Podlaski!D66+Pomorski!D66+Śląski!D66+Świętokrzyski!D66+WarmińskoMazurski!D66+Wielkopolski!D66+Zachodniopomorski!D66</f>
        <v>186</v>
      </c>
      <c r="E66" s="91" t="str">
        <f t="shared" si="0"/>
        <v>-</v>
      </c>
      <c r="F66" s="92">
        <f t="shared" si="1"/>
        <v>1</v>
      </c>
    </row>
    <row r="67" spans="1:6" ht="28.5" customHeight="1">
      <c r="A67" s="42" t="s">
        <v>25</v>
      </c>
      <c r="B67" s="53" t="s">
        <v>26</v>
      </c>
      <c r="C67" s="35">
        <f>Dolnośląski!C67+KujawskoPomorski!C67+Lubelski!C67+Lubuski!C67+Łódzki!C67+Małopolski!C67+Mazowiecki!C67+Opolski!C67+Podkarpacki!C67+Podlaski!C67+Pomorski!C67+Śląski!C67+Świętokrzyski!C67+WarmińskoMazurski!C67+Wielkopolski!C67+Zachodniopomorski!C67</f>
        <v>262274</v>
      </c>
      <c r="D67" s="35">
        <f>Dolnośląski!D67+KujawskoPomorski!D67+Lubelski!D67+Lubuski!D67+Łódzki!D67+Małopolski!D67+Mazowiecki!D67+Opolski!D67+Podkarpacki!D67+Podlaski!D67+Pomorski!D67+Śląski!D67+Świętokrzyski!D67+WarmińskoMazurski!D67+Wielkopolski!D67+Zachodniopomorski!D67</f>
        <v>262274</v>
      </c>
      <c r="E67" s="91" t="str">
        <f t="shared" si="0"/>
        <v>-</v>
      </c>
      <c r="F67" s="92">
        <f t="shared" si="1"/>
        <v>1</v>
      </c>
    </row>
    <row r="68" spans="1:6" ht="28.5" customHeight="1">
      <c r="A68" s="42" t="s">
        <v>27</v>
      </c>
      <c r="B68" s="54" t="s">
        <v>62</v>
      </c>
      <c r="C68" s="35">
        <f>Dolnośląski!C68+KujawskoPomorski!C68+Lubelski!C68+Lubuski!C68+Łódzki!C68+Małopolski!C68+Mazowiecki!C68+Opolski!C68+Podkarpacki!C68+Podlaski!C68+Pomorski!C68+Śląski!C68+Świętokrzyski!C68+WarmińskoMazurski!C68+Wielkopolski!C68+Zachodniopomorski!C68</f>
        <v>52908</v>
      </c>
      <c r="D68" s="35">
        <f>Dolnośląski!D68+KujawskoPomorski!D68+Lubelski!D68+Lubuski!D68+Łódzki!D68+Małopolski!D68+Mazowiecki!D68+Opolski!D68+Podkarpacki!D68+Podlaski!D68+Pomorski!D68+Śląski!D68+Świętokrzyski!D68+WarmińskoMazurski!D68+Wielkopolski!D68+Zachodniopomorski!D68</f>
        <v>52908</v>
      </c>
      <c r="E68" s="91" t="str">
        <f t="shared" si="0"/>
        <v>-</v>
      </c>
      <c r="F68" s="92">
        <f t="shared" si="1"/>
        <v>1</v>
      </c>
    </row>
    <row r="69" spans="1:6" ht="28.5" customHeight="1">
      <c r="A69" s="55" t="s">
        <v>57</v>
      </c>
      <c r="B69" s="56" t="s">
        <v>53</v>
      </c>
      <c r="C69" s="35">
        <f>Dolnośląski!C69+KujawskoPomorski!C69+Lubelski!C69+Lubuski!C69+Łódzki!C69+Małopolski!C69+Mazowiecki!C69+Opolski!C69+Podkarpacki!C69+Podlaski!C69+Pomorski!C69+Śląski!C69+Świętokrzyski!C69+WarmińskoMazurski!C69+Wielkopolski!C69+Zachodniopomorski!C69</f>
        <v>39722</v>
      </c>
      <c r="D69" s="35">
        <f>Dolnośląski!D69+KujawskoPomorski!D69+Lubelski!D69+Lubuski!D69+Łódzki!D69+Małopolski!D69+Mazowiecki!D69+Opolski!D69+Podkarpacki!D69+Podlaski!D69+Pomorski!D69+Śląski!D69+Świętokrzyski!D69+WarmińskoMazurski!D69+Wielkopolski!D69+Zachodniopomorski!D69</f>
        <v>39722</v>
      </c>
      <c r="E69" s="91" t="str">
        <f t="shared" si="0"/>
        <v>-</v>
      </c>
      <c r="F69" s="92">
        <f t="shared" si="1"/>
        <v>1</v>
      </c>
    </row>
    <row r="70" spans="1:6" ht="28.5" customHeight="1">
      <c r="A70" s="55" t="s">
        <v>58</v>
      </c>
      <c r="B70" s="56" t="s">
        <v>54</v>
      </c>
      <c r="C70" s="35">
        <f>Dolnośląski!C70+KujawskoPomorski!C70+Lubelski!C70+Lubuski!C70+Łódzki!C70+Małopolski!C70+Mazowiecki!C70+Opolski!C70+Podkarpacki!C70+Podlaski!C70+Pomorski!C70+Śląski!C70+Świętokrzyski!C70+WarmińskoMazurski!C70+Wielkopolski!C70+Zachodniopomorski!C70</f>
        <v>6426</v>
      </c>
      <c r="D70" s="35">
        <f>Dolnośląski!D70+KujawskoPomorski!D70+Lubelski!D70+Lubuski!D70+Łódzki!D70+Małopolski!D70+Mazowiecki!D70+Opolski!D70+Podkarpacki!D70+Podlaski!D70+Pomorski!D70+Śląski!D70+Świętokrzyski!D70+WarmińskoMazurski!D70+Wielkopolski!D70+Zachodniopomorski!D70</f>
        <v>6426</v>
      </c>
      <c r="E70" s="91" t="str">
        <f t="shared" si="0"/>
        <v>-</v>
      </c>
      <c r="F70" s="92">
        <f t="shared" si="1"/>
        <v>1</v>
      </c>
    </row>
    <row r="71" spans="1:6" ht="28.5" customHeight="1">
      <c r="A71" s="55" t="s">
        <v>59</v>
      </c>
      <c r="B71" s="56" t="s">
        <v>55</v>
      </c>
      <c r="C71" s="35">
        <f>Dolnośląski!C71+KujawskoPomorski!C71+Lubelski!C71+Lubuski!C71+Łódzki!C71+Małopolski!C71+Mazowiecki!C71+Opolski!C71+Podkarpacki!C71+Podlaski!C71+Pomorski!C71+Śląski!C71+Świętokrzyski!C71+WarmińskoMazurski!C71+Wielkopolski!C71+Zachodniopomorski!C71</f>
        <v>0</v>
      </c>
      <c r="D71" s="35">
        <f>Dolnośląski!D71+KujawskoPomorski!D71+Lubelski!D71+Lubuski!D71+Łódzki!D71+Małopolski!D71+Mazowiecki!D71+Opolski!D71+Podkarpacki!D71+Podlaski!D71+Pomorski!D71+Śląski!D71+Świętokrzyski!D71+WarmińskoMazurski!D71+Wielkopolski!D71+Zachodniopomorski!D71</f>
        <v>0</v>
      </c>
      <c r="E71" s="91" t="str">
        <f t="shared" si="0"/>
        <v>-</v>
      </c>
      <c r="F71" s="92" t="str">
        <f t="shared" si="1"/>
        <v>-</v>
      </c>
    </row>
    <row r="72" spans="1:6" ht="28.5" customHeight="1">
      <c r="A72" s="55" t="s">
        <v>60</v>
      </c>
      <c r="B72" s="56" t="s">
        <v>56</v>
      </c>
      <c r="C72" s="35">
        <f>Dolnośląski!C72+KujawskoPomorski!C72+Lubelski!C72+Lubuski!C72+Łódzki!C72+Małopolski!C72+Mazowiecki!C72+Opolski!C72+Podkarpacki!C72+Podlaski!C72+Pomorski!C72+Śląski!C72+Świętokrzyski!C72+WarmińskoMazurski!C72+Wielkopolski!C72+Zachodniopomorski!C72</f>
        <v>6760</v>
      </c>
      <c r="D72" s="35">
        <f>Dolnośląski!D72+KujawskoPomorski!D72+Lubelski!D72+Lubuski!D72+Łódzki!D72+Małopolski!D72+Mazowiecki!D72+Opolski!D72+Podkarpacki!D72+Podlaski!D72+Pomorski!D72+Śląski!D72+Świętokrzyski!D72+WarmińskoMazurski!D72+Wielkopolski!D72+Zachodniopomorski!D72</f>
        <v>6760</v>
      </c>
      <c r="E72" s="91" t="str">
        <f t="shared" si="0"/>
        <v>-</v>
      </c>
      <c r="F72" s="92">
        <f t="shared" si="1"/>
        <v>1</v>
      </c>
    </row>
    <row r="73" spans="1:6" ht="28.5" customHeight="1">
      <c r="A73" s="42" t="s">
        <v>28</v>
      </c>
      <c r="B73" s="53" t="s">
        <v>29</v>
      </c>
      <c r="C73" s="35">
        <f>Dolnośląski!C73+KujawskoPomorski!C73+Lubelski!C73+Lubuski!C73+Łódzki!C73+Małopolski!C73+Mazowiecki!C73+Opolski!C73+Podkarpacki!C73+Podlaski!C73+Pomorski!C73+Śląski!C73+Świętokrzyski!C73+WarmińskoMazurski!C73+Wielkopolski!C73+Zachodniopomorski!C73</f>
        <v>0</v>
      </c>
      <c r="D73" s="35">
        <f>Dolnośląski!D73+KujawskoPomorski!D73+Lubelski!D73+Lubuski!D73+Łódzki!D73+Małopolski!D73+Mazowiecki!D73+Opolski!D73+Podkarpacki!D73+Podlaski!D73+Pomorski!D73+Śląski!D73+Świętokrzyski!D73+WarmińskoMazurski!D73+Wielkopolski!D73+Zachodniopomorski!D73</f>
        <v>0</v>
      </c>
      <c r="E73" s="91" t="str">
        <f aca="true" t="shared" si="2" ref="E73:E81">IF(C73=D73,"-",D73-C73)</f>
        <v>-</v>
      </c>
      <c r="F73" s="92" t="str">
        <f aca="true" t="shared" si="3" ref="F73:F81">IF(C73=0,"-",D73/C73)</f>
        <v>-</v>
      </c>
    </row>
    <row r="74" spans="1:6" ht="48" customHeight="1">
      <c r="A74" s="42" t="s">
        <v>30</v>
      </c>
      <c r="B74" s="53" t="s">
        <v>148</v>
      </c>
      <c r="C74" s="36">
        <f>Dolnośląski!C74+KujawskoPomorski!C74+Lubelski!C74+Lubuski!C74+Łódzki!C74+Małopolski!C74+Mazowiecki!C74+Opolski!C74+Podkarpacki!C74+Podlaski!C74+Pomorski!C74+Śląski!C74+Świętokrzyski!C74+WarmińskoMazurski!C74+Wielkopolski!C74+Zachodniopomorski!C74</f>
        <v>45806</v>
      </c>
      <c r="D74" s="36">
        <f>Dolnośląski!D74+KujawskoPomorski!D74+Lubelski!D74+Lubuski!D74+Łódzki!D74+Małopolski!D74+Mazowiecki!D74+Opolski!D74+Podkarpacki!D74+Podlaski!D74+Pomorski!D74+Śląski!D74+Świętokrzyski!D74+WarmińskoMazurski!D74+Wielkopolski!D74+Zachodniopomorski!D74</f>
        <v>45806</v>
      </c>
      <c r="E74" s="91" t="str">
        <f t="shared" si="2"/>
        <v>-</v>
      </c>
      <c r="F74" s="94">
        <f t="shared" si="3"/>
        <v>1</v>
      </c>
    </row>
    <row r="75" spans="1:6" ht="35.25" customHeight="1">
      <c r="A75" s="42" t="s">
        <v>31</v>
      </c>
      <c r="B75" s="53" t="s">
        <v>32</v>
      </c>
      <c r="C75" s="36">
        <f>Dolnośląski!C75+KujawskoPomorski!C75+Lubelski!C75+Lubuski!C75+Łódzki!C75+Małopolski!C75+Mazowiecki!C75+Opolski!C75+Podkarpacki!C75+Podlaski!C75+Pomorski!C75+Śląski!C75+Świętokrzyski!C75+WarmińskoMazurski!C75+Wielkopolski!C75+Zachodniopomorski!C75</f>
        <v>3778</v>
      </c>
      <c r="D75" s="36">
        <f>Dolnośląski!D75+KujawskoPomorski!D75+Lubelski!D75+Lubuski!D75+Łódzki!D75+Małopolski!D75+Mazowiecki!D75+Opolski!D75+Podkarpacki!D75+Podlaski!D75+Pomorski!D75+Śląski!D75+Świętokrzyski!D75+WarmińskoMazurski!D75+Wielkopolski!D75+Zachodniopomorski!D75</f>
        <v>3778</v>
      </c>
      <c r="E75" s="91" t="str">
        <f t="shared" si="2"/>
        <v>-</v>
      </c>
      <c r="F75" s="94">
        <f t="shared" si="3"/>
        <v>1</v>
      </c>
    </row>
    <row r="76" spans="1:6" ht="35.25" customHeight="1">
      <c r="A76" s="42" t="s">
        <v>33</v>
      </c>
      <c r="B76" s="53" t="s">
        <v>34</v>
      </c>
      <c r="C76" s="35">
        <f>Dolnośląski!C76+KujawskoPomorski!C76+Lubelski!C76+Lubuski!C76+Łódzki!C76+Małopolski!C76+Mazowiecki!C76+Opolski!C76+Podkarpacki!C76+Podlaski!C76+Pomorski!C76+Śląski!C76+Świętokrzyski!C76+WarmińskoMazurski!C76+Wielkopolski!C76+Zachodniopomorski!C76</f>
        <v>4127</v>
      </c>
      <c r="D76" s="35">
        <f>Dolnośląski!D76+KujawskoPomorski!D76+Lubelski!D76+Lubuski!D76+Łódzki!D76+Małopolski!D76+Mazowiecki!D76+Opolski!D76+Podkarpacki!D76+Podlaski!D76+Pomorski!D76+Śląski!D76+Świętokrzyski!D76+WarmińskoMazurski!D76+Wielkopolski!D76+Zachodniopomorski!D76</f>
        <v>4127</v>
      </c>
      <c r="E76" s="91" t="str">
        <f t="shared" si="2"/>
        <v>-</v>
      </c>
      <c r="F76" s="92">
        <f t="shared" si="3"/>
        <v>1</v>
      </c>
    </row>
    <row r="77" spans="1:6" s="3" customFormat="1" ht="30" customHeight="1">
      <c r="A77" s="44" t="s">
        <v>35</v>
      </c>
      <c r="B77" s="58" t="s">
        <v>202</v>
      </c>
      <c r="C77" s="38">
        <f>Dolnośląski!C77+KujawskoPomorski!C77+Lubelski!C77+Lubuski!C77+Łódzki!C77+Małopolski!C77+Mazowiecki!C77+Opolski!C77+Podkarpacki!C77+Podlaski!C77+Pomorski!C77+Śląski!C77+Świętokrzyski!C77+WarmińskoMazurski!C77+Wielkopolski!C77+Zachodniopomorski!C77</f>
        <v>255628</v>
      </c>
      <c r="D77" s="38">
        <f>Dolnośląski!D77+KujawskoPomorski!D77+Lubelski!D77+Lubuski!D77+Łódzki!D77+Małopolski!D77+Mazowiecki!D77+Opolski!D77+Podkarpacki!D77+Podlaski!D77+Pomorski!D77+Śląski!D77+Świętokrzyski!D77+WarmińskoMazurski!D77+Wielkopolski!D77+Zachodniopomorski!D77</f>
        <v>255628</v>
      </c>
      <c r="E77" s="13" t="str">
        <f t="shared" si="2"/>
        <v>-</v>
      </c>
      <c r="F77" s="95">
        <f t="shared" si="3"/>
        <v>1</v>
      </c>
    </row>
    <row r="78" spans="1:6" ht="42" customHeight="1">
      <c r="A78" s="42" t="s">
        <v>153</v>
      </c>
      <c r="B78" s="53" t="s">
        <v>203</v>
      </c>
      <c r="C78" s="35">
        <f>Dolnośląski!C78+KujawskoPomorski!C78+Lubelski!C78+Lubuski!C78+Łódzki!C78+Małopolski!C78+Mazowiecki!C78+Opolski!C78+Podkarpacki!C78+Podlaski!C78+Pomorski!C78+Śląski!C78+Świętokrzyski!C78+WarmińskoMazurski!C78+Wielkopolski!C78+Zachodniopomorski!C78</f>
        <v>13254</v>
      </c>
      <c r="D78" s="35">
        <f>Dolnośląski!D78+KujawskoPomorski!D78+Lubelski!D78+Lubuski!D78+Łódzki!D78+Małopolski!D78+Mazowiecki!D78+Opolski!D78+Podkarpacki!D78+Podlaski!D78+Pomorski!D78+Śląski!D78+Świętokrzyski!D78+WarmińskoMazurski!D78+Wielkopolski!D78+Zachodniopomorski!D78</f>
        <v>13264</v>
      </c>
      <c r="E78" s="91">
        <f t="shared" si="2"/>
        <v>10</v>
      </c>
      <c r="F78" s="92">
        <f t="shared" si="3"/>
        <v>1.0008</v>
      </c>
    </row>
    <row r="79" spans="1:6" ht="31.5" customHeight="1">
      <c r="A79" s="42" t="s">
        <v>36</v>
      </c>
      <c r="B79" s="53" t="s">
        <v>65</v>
      </c>
      <c r="C79" s="35">
        <f>Dolnośląski!C79+KujawskoPomorski!C79+Lubelski!C79+Lubuski!C79+Łódzki!C79+Małopolski!C79+Mazowiecki!C79+Opolski!C79+Podkarpacki!C79+Podlaski!C79+Pomorski!C79+Śląski!C79+Świętokrzyski!C79+WarmińskoMazurski!C79+Wielkopolski!C79+Zachodniopomorski!C79</f>
        <v>223861</v>
      </c>
      <c r="D79" s="35">
        <f>Dolnośląski!D79+KujawskoPomorski!D79+Lubelski!D79+Lubuski!D79+Łódzki!D79+Małopolski!D79+Mazowiecki!D79+Opolski!D79+Podkarpacki!D79+Podlaski!D79+Pomorski!D79+Śląski!D79+Świętokrzyski!D79+WarmińskoMazurski!D79+Wielkopolski!D79+Zachodniopomorski!D79</f>
        <v>223851</v>
      </c>
      <c r="E79" s="91">
        <f t="shared" si="2"/>
        <v>-10</v>
      </c>
      <c r="F79" s="92">
        <f t="shared" si="3"/>
        <v>1</v>
      </c>
    </row>
    <row r="80" spans="1:6" ht="31.5" customHeight="1">
      <c r="A80" s="42" t="s">
        <v>37</v>
      </c>
      <c r="B80" s="53" t="s">
        <v>204</v>
      </c>
      <c r="C80" s="35">
        <f>Dolnośląski!C80+KujawskoPomorski!C80+Lubelski!C80+Lubuski!C80+Łódzki!C80+Małopolski!C80+Mazowiecki!C80+Opolski!C80+Podkarpacki!C80+Podlaski!C80+Pomorski!C80+Śląski!C80+Świętokrzyski!C80+WarmińskoMazurski!C80+Wielkopolski!C80+Zachodniopomorski!C80</f>
        <v>0</v>
      </c>
      <c r="D80" s="35">
        <f>Dolnośląski!D80+KujawskoPomorski!D80+Lubelski!D80+Lubuski!D80+Łódzki!D80+Małopolski!D80+Mazowiecki!D80+Opolski!D80+Podkarpacki!D80+Podlaski!D80+Pomorski!D80+Śląski!D80+Świętokrzyski!D80+WarmińskoMazurski!D80+Wielkopolski!D80+Zachodniopomorski!D80</f>
        <v>0</v>
      </c>
      <c r="E80" s="91" t="str">
        <f t="shared" si="2"/>
        <v>-</v>
      </c>
      <c r="F80" s="92" t="str">
        <f t="shared" si="3"/>
        <v>-</v>
      </c>
    </row>
    <row r="81" spans="1:6" ht="31.5" customHeight="1">
      <c r="A81" s="42" t="s">
        <v>156</v>
      </c>
      <c r="B81" s="53" t="s">
        <v>157</v>
      </c>
      <c r="C81" s="35">
        <f>Dolnośląski!C81+KujawskoPomorski!C81+Lubelski!C81+Lubuski!C81+Łódzki!C81+Małopolski!C81+Mazowiecki!C81+Opolski!C81+Podkarpacki!C81+Podlaski!C81+Pomorski!C81+Śląski!C81+Świętokrzyski!C81+WarmińskoMazurski!C81+Wielkopolski!C81+Zachodniopomorski!C81</f>
        <v>18513</v>
      </c>
      <c r="D81" s="35">
        <f>Dolnośląski!D81+KujawskoPomorski!D81+Lubelski!D81+Lubuski!D81+Łódzki!D81+Małopolski!D81+Mazowiecki!D81+Opolski!D81+Podkarpacki!D81+Podlaski!D81+Pomorski!D81+Śląski!D81+Świętokrzyski!D81+WarmińskoMazurski!D81+Wielkopolski!D81+Zachodniopomorski!D81</f>
        <v>18513</v>
      </c>
      <c r="E81" s="91" t="str">
        <f t="shared" si="2"/>
        <v>-</v>
      </c>
      <c r="F81" s="92">
        <f t="shared" si="3"/>
        <v>1</v>
      </c>
    </row>
    <row r="95" ht="45" customHeight="1"/>
    <row r="96" ht="45" customHeight="1"/>
    <row r="99" ht="69.75" customHeight="1"/>
  </sheetData>
  <sheetProtection formatCells="0" formatColumns="0" formatRows="0" insertColumns="0" insertRows="0" insertHyperlinks="0" deleteColumns="0" deleteRows="0"/>
  <mergeCells count="8">
    <mergeCell ref="A1:F1"/>
    <mergeCell ref="D4:D5"/>
    <mergeCell ref="E4:E5"/>
    <mergeCell ref="F4:F5"/>
    <mergeCell ref="A2:C2"/>
    <mergeCell ref="A4:A5"/>
    <mergeCell ref="B4:B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1" r:id="rId1"/>
  <headerFooter alignWithMargins="0">
    <oddFooter>&amp;R&amp;20&amp;P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81"/>
  <sheetViews>
    <sheetView showGridLines="0" zoomScale="55" zoomScaleNormal="55" zoomScaleSheetLayoutView="55" zoomScalePageLayoutView="0" workbookViewId="0" topLeftCell="A1">
      <pane ySplit="7" topLeftCell="BM8" activePane="bottomLeft" state="frozen"/>
      <selection pane="topLeft" activeCell="G1" sqref="G1:I16384"/>
      <selection pane="bottomLeft" activeCell="G1" sqref="G1:I16384"/>
    </sheetView>
  </sheetViews>
  <sheetFormatPr defaultColWidth="9.00390625" defaultRowHeight="12.75"/>
  <cols>
    <col min="1" max="1" width="9.125" style="2" customWidth="1"/>
    <col min="2" max="2" width="123.625" style="2" customWidth="1"/>
    <col min="3" max="6" width="20.75390625" style="2" customWidth="1"/>
    <col min="7" max="16384" width="9.125" style="2" customWidth="1"/>
  </cols>
  <sheetData>
    <row r="1" spans="1:6" s="61" customFormat="1" ht="33" customHeight="1">
      <c r="A1" s="166" t="str">
        <f>NFZ!A1</f>
        <v>ZMIANA PLANU FINANSOWEGO NARODOWEGO FUNDUSZU ZDROWIA NA 2009 ROK Z 27 MARCA 2009 R.</v>
      </c>
      <c r="B1" s="166"/>
      <c r="C1" s="166"/>
      <c r="D1" s="166"/>
      <c r="E1" s="166"/>
      <c r="F1" s="166"/>
    </row>
    <row r="2" spans="1:3" s="63" customFormat="1" ht="33" customHeight="1">
      <c r="A2" s="164" t="s">
        <v>98</v>
      </c>
      <c r="B2" s="164"/>
      <c r="C2" s="164"/>
    </row>
    <row r="3" spans="1:5" ht="33" customHeight="1">
      <c r="A3" s="1"/>
      <c r="B3" s="89"/>
      <c r="C3" s="30"/>
      <c r="E3" s="30" t="s">
        <v>117</v>
      </c>
    </row>
    <row r="4" spans="1:6" s="6" customFormat="1" ht="33" customHeight="1">
      <c r="A4" s="165" t="s">
        <v>64</v>
      </c>
      <c r="B4" s="165" t="s">
        <v>63</v>
      </c>
      <c r="C4" s="162" t="s">
        <v>235</v>
      </c>
      <c r="D4" s="161" t="s">
        <v>229</v>
      </c>
      <c r="E4" s="161" t="s">
        <v>234</v>
      </c>
      <c r="F4" s="161" t="s">
        <v>233</v>
      </c>
    </row>
    <row r="5" spans="1:6" s="6" customFormat="1" ht="33" customHeight="1">
      <c r="A5" s="165"/>
      <c r="B5" s="165"/>
      <c r="C5" s="163"/>
      <c r="D5" s="161"/>
      <c r="E5" s="161"/>
      <c r="F5" s="161"/>
    </row>
    <row r="6" spans="1:6" s="4" customFormat="1" ht="14.25">
      <c r="A6" s="31">
        <v>1</v>
      </c>
      <c r="B6" s="32">
        <v>2</v>
      </c>
      <c r="C6" s="32" t="s">
        <v>114</v>
      </c>
      <c r="D6" s="32" t="s">
        <v>230</v>
      </c>
      <c r="E6" s="32" t="s">
        <v>231</v>
      </c>
      <c r="F6" s="32" t="s">
        <v>232</v>
      </c>
    </row>
    <row r="7" spans="1:6" s="3" customFormat="1" ht="30" customHeight="1">
      <c r="A7" s="33" t="s">
        <v>0</v>
      </c>
      <c r="B7" s="51" t="s">
        <v>201</v>
      </c>
      <c r="C7" s="16">
        <f>C10+C13+C16+C20+C23+C26+C29+C32+C35+C38+C41+C44+C46+C49+C50+C51+C52+C53</f>
        <v>4046453</v>
      </c>
      <c r="D7" s="16">
        <f>D10+D13+D16+D20+D23+D26+D29+D32+D35+D38+D41+D44+D46+D49+D50+D51+D52+D53</f>
        <v>4111597</v>
      </c>
      <c r="E7" s="13">
        <f>IF(C7=D7,"-",D7-C7)</f>
        <v>65144</v>
      </c>
      <c r="F7" s="90">
        <f>IF(C7=0,"-",D7/C7)</f>
        <v>1.016</v>
      </c>
    </row>
    <row r="8" spans="1:6" s="3" customFormat="1" ht="48.75" customHeight="1">
      <c r="A8" s="39" t="s">
        <v>88</v>
      </c>
      <c r="B8" s="45" t="s">
        <v>89</v>
      </c>
      <c r="C8" s="35">
        <f>C11+C14+C17+C21+C24+C27+C30+C33+C36+C39+C42</f>
        <v>0</v>
      </c>
      <c r="D8" s="35">
        <f>D11+D14+D17+D21+D24+D27+D30+D33+D36+D39+D42</f>
        <v>0</v>
      </c>
      <c r="E8" s="91" t="str">
        <f>IF(C8=D8,"-",D8-C8)</f>
        <v>-</v>
      </c>
      <c r="F8" s="92" t="str">
        <f>IF(C8=0,"-",D8/C8)</f>
        <v>-</v>
      </c>
    </row>
    <row r="9" spans="1:6" s="3" customFormat="1" ht="30.75" customHeight="1">
      <c r="A9" s="39" t="s">
        <v>178</v>
      </c>
      <c r="B9" s="46" t="s">
        <v>195</v>
      </c>
      <c r="C9" s="52">
        <f>C12+C15+C18+C22+C25+C28+C31+C34+C37+C40+C43+C48+C45</f>
        <v>0</v>
      </c>
      <c r="D9" s="52">
        <f>D12+D15+D18+D22+D25+D28+D31+D34+D37+D40+D43+D48+D45</f>
        <v>0</v>
      </c>
      <c r="E9" s="91" t="str">
        <f aca="true" t="shared" si="0" ref="E9:E55">IF(C9=D9,"-",D9-C9)</f>
        <v>-</v>
      </c>
      <c r="F9" s="92" t="str">
        <f aca="true" t="shared" si="1" ref="F9:F72">IF(C9=0,"-",D9/C9)</f>
        <v>-</v>
      </c>
    </row>
    <row r="10" spans="1:6" ht="31.5" customHeight="1">
      <c r="A10" s="40" t="s">
        <v>1</v>
      </c>
      <c r="B10" s="47" t="s">
        <v>66</v>
      </c>
      <c r="C10" s="36">
        <v>511296</v>
      </c>
      <c r="D10" s="36">
        <f>C10+30000</f>
        <v>541296</v>
      </c>
      <c r="E10" s="91">
        <f t="shared" si="0"/>
        <v>30000</v>
      </c>
      <c r="F10" s="92">
        <f t="shared" si="1"/>
        <v>1.0587</v>
      </c>
    </row>
    <row r="11" spans="1:6" ht="31.5" customHeight="1">
      <c r="A11" s="39" t="s">
        <v>67</v>
      </c>
      <c r="B11" s="46" t="s">
        <v>87</v>
      </c>
      <c r="C11" s="35">
        <v>0</v>
      </c>
      <c r="D11" s="36">
        <f>C11</f>
        <v>0</v>
      </c>
      <c r="E11" s="91" t="str">
        <f t="shared" si="0"/>
        <v>-</v>
      </c>
      <c r="F11" s="92" t="str">
        <f t="shared" si="1"/>
        <v>-</v>
      </c>
    </row>
    <row r="12" spans="1:6" ht="31.5" customHeight="1">
      <c r="A12" s="39" t="s">
        <v>179</v>
      </c>
      <c r="B12" s="46" t="s">
        <v>196</v>
      </c>
      <c r="C12" s="35">
        <v>0</v>
      </c>
      <c r="D12" s="36">
        <f>C12</f>
        <v>0</v>
      </c>
      <c r="E12" s="91" t="str">
        <f t="shared" si="0"/>
        <v>-</v>
      </c>
      <c r="F12" s="92" t="str">
        <f t="shared" si="1"/>
        <v>-</v>
      </c>
    </row>
    <row r="13" spans="1:6" ht="31.5" customHeight="1">
      <c r="A13" s="40" t="s">
        <v>2</v>
      </c>
      <c r="B13" s="47" t="s">
        <v>68</v>
      </c>
      <c r="C13" s="36">
        <v>346244</v>
      </c>
      <c r="D13" s="36">
        <f>C13</f>
        <v>346244</v>
      </c>
      <c r="E13" s="91" t="str">
        <f t="shared" si="0"/>
        <v>-</v>
      </c>
      <c r="F13" s="92">
        <f t="shared" si="1"/>
        <v>1</v>
      </c>
    </row>
    <row r="14" spans="1:6" ht="31.5" customHeight="1">
      <c r="A14" s="39" t="s">
        <v>69</v>
      </c>
      <c r="B14" s="46" t="s">
        <v>87</v>
      </c>
      <c r="C14" s="35">
        <v>0</v>
      </c>
      <c r="D14" s="36">
        <f>C14</f>
        <v>0</v>
      </c>
      <c r="E14" s="91" t="str">
        <f t="shared" si="0"/>
        <v>-</v>
      </c>
      <c r="F14" s="92" t="str">
        <f t="shared" si="1"/>
        <v>-</v>
      </c>
    </row>
    <row r="15" spans="1:6" ht="31.5" customHeight="1">
      <c r="A15" s="39" t="s">
        <v>180</v>
      </c>
      <c r="B15" s="46" t="s">
        <v>196</v>
      </c>
      <c r="C15" s="35">
        <v>0</v>
      </c>
      <c r="D15" s="36">
        <f>C15</f>
        <v>0</v>
      </c>
      <c r="E15" s="91" t="str">
        <f t="shared" si="0"/>
        <v>-</v>
      </c>
      <c r="F15" s="92" t="str">
        <f t="shared" si="1"/>
        <v>-</v>
      </c>
    </row>
    <row r="16" spans="1:6" ht="31.5" customHeight="1">
      <c r="A16" s="40" t="s">
        <v>3</v>
      </c>
      <c r="B16" s="47" t="s">
        <v>227</v>
      </c>
      <c r="C16" s="36">
        <v>1824346</v>
      </c>
      <c r="D16" s="36">
        <f>C16+35144</f>
        <v>1859490</v>
      </c>
      <c r="E16" s="91">
        <f t="shared" si="0"/>
        <v>35144</v>
      </c>
      <c r="F16" s="92">
        <f t="shared" si="1"/>
        <v>1.0193</v>
      </c>
    </row>
    <row r="17" spans="1:6" ht="31.5" customHeight="1">
      <c r="A17" s="39" t="s">
        <v>70</v>
      </c>
      <c r="B17" s="46" t="s">
        <v>87</v>
      </c>
      <c r="C17" s="35">
        <v>0</v>
      </c>
      <c r="D17" s="36">
        <f aca="true" t="shared" si="2" ref="D17:D26">C17</f>
        <v>0</v>
      </c>
      <c r="E17" s="91" t="str">
        <f t="shared" si="0"/>
        <v>-</v>
      </c>
      <c r="F17" s="92" t="str">
        <f t="shared" si="1"/>
        <v>-</v>
      </c>
    </row>
    <row r="18" spans="1:6" ht="31.5" customHeight="1">
      <c r="A18" s="39" t="s">
        <v>90</v>
      </c>
      <c r="B18" s="46" t="s">
        <v>196</v>
      </c>
      <c r="C18" s="36">
        <v>0</v>
      </c>
      <c r="D18" s="36">
        <f t="shared" si="2"/>
        <v>0</v>
      </c>
      <c r="E18" s="91" t="str">
        <f t="shared" si="0"/>
        <v>-</v>
      </c>
      <c r="F18" s="92" t="str">
        <f t="shared" si="1"/>
        <v>-</v>
      </c>
    </row>
    <row r="19" spans="1:6" ht="31.5" customHeight="1">
      <c r="A19" s="39" t="s">
        <v>181</v>
      </c>
      <c r="B19" s="45" t="s">
        <v>91</v>
      </c>
      <c r="C19" s="36">
        <v>68073</v>
      </c>
      <c r="D19" s="36">
        <f t="shared" si="2"/>
        <v>68073</v>
      </c>
      <c r="E19" s="91" t="str">
        <f t="shared" si="0"/>
        <v>-</v>
      </c>
      <c r="F19" s="92">
        <f t="shared" si="1"/>
        <v>1</v>
      </c>
    </row>
    <row r="20" spans="1:6" ht="31.5" customHeight="1">
      <c r="A20" s="40" t="s">
        <v>4</v>
      </c>
      <c r="B20" s="47" t="s">
        <v>71</v>
      </c>
      <c r="C20" s="36">
        <v>157558</v>
      </c>
      <c r="D20" s="36">
        <f t="shared" si="2"/>
        <v>157558</v>
      </c>
      <c r="E20" s="91" t="str">
        <f t="shared" si="0"/>
        <v>-</v>
      </c>
      <c r="F20" s="92">
        <f t="shared" si="1"/>
        <v>1</v>
      </c>
    </row>
    <row r="21" spans="1:6" ht="31.5" customHeight="1">
      <c r="A21" s="39" t="s">
        <v>72</v>
      </c>
      <c r="B21" s="46" t="s">
        <v>87</v>
      </c>
      <c r="C21" s="35">
        <v>0</v>
      </c>
      <c r="D21" s="36">
        <f t="shared" si="2"/>
        <v>0</v>
      </c>
      <c r="E21" s="91" t="str">
        <f t="shared" si="0"/>
        <v>-</v>
      </c>
      <c r="F21" s="92" t="str">
        <f t="shared" si="1"/>
        <v>-</v>
      </c>
    </row>
    <row r="22" spans="1:6" ht="31.5" customHeight="1">
      <c r="A22" s="39" t="s">
        <v>182</v>
      </c>
      <c r="B22" s="46" t="s">
        <v>196</v>
      </c>
      <c r="C22" s="35">
        <v>0</v>
      </c>
      <c r="D22" s="36">
        <f t="shared" si="2"/>
        <v>0</v>
      </c>
      <c r="E22" s="91" t="str">
        <f t="shared" si="0"/>
        <v>-</v>
      </c>
      <c r="F22" s="92" t="str">
        <f t="shared" si="1"/>
        <v>-</v>
      </c>
    </row>
    <row r="23" spans="1:6" ht="31.5" customHeight="1">
      <c r="A23" s="40" t="s">
        <v>5</v>
      </c>
      <c r="B23" s="47" t="s">
        <v>73</v>
      </c>
      <c r="C23" s="36">
        <v>140057</v>
      </c>
      <c r="D23" s="36">
        <f t="shared" si="2"/>
        <v>140057</v>
      </c>
      <c r="E23" s="91" t="str">
        <f t="shared" si="0"/>
        <v>-</v>
      </c>
      <c r="F23" s="92">
        <f t="shared" si="1"/>
        <v>1</v>
      </c>
    </row>
    <row r="24" spans="1:6" ht="31.5" customHeight="1">
      <c r="A24" s="39" t="s">
        <v>74</v>
      </c>
      <c r="B24" s="46" t="s">
        <v>87</v>
      </c>
      <c r="C24" s="35">
        <v>0</v>
      </c>
      <c r="D24" s="36">
        <f t="shared" si="2"/>
        <v>0</v>
      </c>
      <c r="E24" s="91" t="str">
        <f t="shared" si="0"/>
        <v>-</v>
      </c>
      <c r="F24" s="92" t="str">
        <f t="shared" si="1"/>
        <v>-</v>
      </c>
    </row>
    <row r="25" spans="1:6" ht="31.5" customHeight="1">
      <c r="A25" s="39" t="s">
        <v>183</v>
      </c>
      <c r="B25" s="46" t="s">
        <v>196</v>
      </c>
      <c r="C25" s="35">
        <v>0</v>
      </c>
      <c r="D25" s="36">
        <f t="shared" si="2"/>
        <v>0</v>
      </c>
      <c r="E25" s="91" t="str">
        <f t="shared" si="0"/>
        <v>-</v>
      </c>
      <c r="F25" s="92" t="str">
        <f t="shared" si="1"/>
        <v>-</v>
      </c>
    </row>
    <row r="26" spans="1:6" ht="31.5" customHeight="1">
      <c r="A26" s="40" t="s">
        <v>6</v>
      </c>
      <c r="B26" s="47" t="s">
        <v>75</v>
      </c>
      <c r="C26" s="36">
        <v>87671</v>
      </c>
      <c r="D26" s="36">
        <f t="shared" si="2"/>
        <v>87671</v>
      </c>
      <c r="E26" s="91" t="str">
        <f t="shared" si="0"/>
        <v>-</v>
      </c>
      <c r="F26" s="92">
        <f t="shared" si="1"/>
        <v>1</v>
      </c>
    </row>
    <row r="27" spans="1:6" ht="31.5" customHeight="1">
      <c r="A27" s="39" t="s">
        <v>76</v>
      </c>
      <c r="B27" s="46" t="s">
        <v>87</v>
      </c>
      <c r="C27" s="35">
        <v>0</v>
      </c>
      <c r="D27" s="36">
        <f aca="true" t="shared" si="3" ref="D27:D46">C27</f>
        <v>0</v>
      </c>
      <c r="E27" s="91" t="str">
        <f t="shared" si="0"/>
        <v>-</v>
      </c>
      <c r="F27" s="92" t="str">
        <f t="shared" si="1"/>
        <v>-</v>
      </c>
    </row>
    <row r="28" spans="1:6" ht="31.5" customHeight="1">
      <c r="A28" s="39" t="s">
        <v>184</v>
      </c>
      <c r="B28" s="46" t="s">
        <v>196</v>
      </c>
      <c r="C28" s="35">
        <v>0</v>
      </c>
      <c r="D28" s="36">
        <f t="shared" si="3"/>
        <v>0</v>
      </c>
      <c r="E28" s="91" t="str">
        <f t="shared" si="0"/>
        <v>-</v>
      </c>
      <c r="F28" s="92" t="str">
        <f t="shared" si="1"/>
        <v>-</v>
      </c>
    </row>
    <row r="29" spans="1:6" ht="31.5" customHeight="1">
      <c r="A29" s="40" t="s">
        <v>7</v>
      </c>
      <c r="B29" s="47" t="s">
        <v>77</v>
      </c>
      <c r="C29" s="36">
        <v>141201</v>
      </c>
      <c r="D29" s="36">
        <f t="shared" si="3"/>
        <v>141201</v>
      </c>
      <c r="E29" s="91" t="str">
        <f t="shared" si="0"/>
        <v>-</v>
      </c>
      <c r="F29" s="92">
        <f t="shared" si="1"/>
        <v>1</v>
      </c>
    </row>
    <row r="30" spans="1:6" ht="31.5" customHeight="1">
      <c r="A30" s="39" t="s">
        <v>78</v>
      </c>
      <c r="B30" s="46" t="s">
        <v>87</v>
      </c>
      <c r="C30" s="35">
        <v>0</v>
      </c>
      <c r="D30" s="36">
        <f t="shared" si="3"/>
        <v>0</v>
      </c>
      <c r="E30" s="91" t="str">
        <f t="shared" si="0"/>
        <v>-</v>
      </c>
      <c r="F30" s="92" t="str">
        <f t="shared" si="1"/>
        <v>-</v>
      </c>
    </row>
    <row r="31" spans="1:6" ht="31.5" customHeight="1">
      <c r="A31" s="39" t="s">
        <v>185</v>
      </c>
      <c r="B31" s="46" t="s">
        <v>196</v>
      </c>
      <c r="C31" s="35">
        <v>0</v>
      </c>
      <c r="D31" s="36">
        <f t="shared" si="3"/>
        <v>0</v>
      </c>
      <c r="E31" s="91" t="str">
        <f t="shared" si="0"/>
        <v>-</v>
      </c>
      <c r="F31" s="92" t="str">
        <f t="shared" si="1"/>
        <v>-</v>
      </c>
    </row>
    <row r="32" spans="1:6" ht="31.5" customHeight="1">
      <c r="A32" s="40" t="s">
        <v>8</v>
      </c>
      <c r="B32" s="47" t="s">
        <v>79</v>
      </c>
      <c r="C32" s="36">
        <v>56650</v>
      </c>
      <c r="D32" s="36">
        <f t="shared" si="3"/>
        <v>56650</v>
      </c>
      <c r="E32" s="91" t="str">
        <f t="shared" si="0"/>
        <v>-</v>
      </c>
      <c r="F32" s="92">
        <f t="shared" si="1"/>
        <v>1</v>
      </c>
    </row>
    <row r="33" spans="1:6" ht="31.5" customHeight="1">
      <c r="A33" s="39" t="s">
        <v>80</v>
      </c>
      <c r="B33" s="46" t="s">
        <v>87</v>
      </c>
      <c r="C33" s="35">
        <v>0</v>
      </c>
      <c r="D33" s="36">
        <f t="shared" si="3"/>
        <v>0</v>
      </c>
      <c r="E33" s="91" t="str">
        <f t="shared" si="0"/>
        <v>-</v>
      </c>
      <c r="F33" s="92" t="str">
        <f t="shared" si="1"/>
        <v>-</v>
      </c>
    </row>
    <row r="34" spans="1:6" ht="31.5" customHeight="1">
      <c r="A34" s="39" t="s">
        <v>186</v>
      </c>
      <c r="B34" s="46" t="s">
        <v>196</v>
      </c>
      <c r="C34" s="35">
        <v>0</v>
      </c>
      <c r="D34" s="36">
        <f t="shared" si="3"/>
        <v>0</v>
      </c>
      <c r="E34" s="91" t="str">
        <f t="shared" si="0"/>
        <v>-</v>
      </c>
      <c r="F34" s="92" t="str">
        <f t="shared" si="1"/>
        <v>-</v>
      </c>
    </row>
    <row r="35" spans="1:6" ht="31.5" customHeight="1">
      <c r="A35" s="40" t="s">
        <v>9</v>
      </c>
      <c r="B35" s="47" t="s">
        <v>81</v>
      </c>
      <c r="C35" s="36">
        <v>4300</v>
      </c>
      <c r="D35" s="36">
        <f t="shared" si="3"/>
        <v>4300</v>
      </c>
      <c r="E35" s="91" t="str">
        <f t="shared" si="0"/>
        <v>-</v>
      </c>
      <c r="F35" s="92">
        <f t="shared" si="1"/>
        <v>1</v>
      </c>
    </row>
    <row r="36" spans="1:6" ht="31.5" customHeight="1">
      <c r="A36" s="39" t="s">
        <v>82</v>
      </c>
      <c r="B36" s="46" t="s">
        <v>87</v>
      </c>
      <c r="C36" s="35">
        <v>0</v>
      </c>
      <c r="D36" s="36">
        <f t="shared" si="3"/>
        <v>0</v>
      </c>
      <c r="E36" s="91" t="str">
        <f t="shared" si="0"/>
        <v>-</v>
      </c>
      <c r="F36" s="92" t="str">
        <f t="shared" si="1"/>
        <v>-</v>
      </c>
    </row>
    <row r="37" spans="1:6" ht="31.5" customHeight="1">
      <c r="A37" s="39" t="s">
        <v>187</v>
      </c>
      <c r="B37" s="46" t="s">
        <v>196</v>
      </c>
      <c r="C37" s="35">
        <v>0</v>
      </c>
      <c r="D37" s="36">
        <f t="shared" si="3"/>
        <v>0</v>
      </c>
      <c r="E37" s="91" t="str">
        <f t="shared" si="0"/>
        <v>-</v>
      </c>
      <c r="F37" s="92" t="str">
        <f t="shared" si="1"/>
        <v>-</v>
      </c>
    </row>
    <row r="38" spans="1:6" ht="36.75" customHeight="1">
      <c r="A38" s="40" t="s">
        <v>10</v>
      </c>
      <c r="B38" s="47" t="s">
        <v>86</v>
      </c>
      <c r="C38" s="36">
        <v>15469</v>
      </c>
      <c r="D38" s="36">
        <f t="shared" si="3"/>
        <v>15469</v>
      </c>
      <c r="E38" s="91" t="str">
        <f t="shared" si="0"/>
        <v>-</v>
      </c>
      <c r="F38" s="92">
        <f t="shared" si="1"/>
        <v>1</v>
      </c>
    </row>
    <row r="39" spans="1:6" ht="31.5" customHeight="1">
      <c r="A39" s="39" t="s">
        <v>83</v>
      </c>
      <c r="B39" s="46" t="s">
        <v>87</v>
      </c>
      <c r="C39" s="35">
        <v>0</v>
      </c>
      <c r="D39" s="36">
        <f t="shared" si="3"/>
        <v>0</v>
      </c>
      <c r="E39" s="91" t="str">
        <f t="shared" si="0"/>
        <v>-</v>
      </c>
      <c r="F39" s="92" t="str">
        <f t="shared" si="1"/>
        <v>-</v>
      </c>
    </row>
    <row r="40" spans="1:6" ht="31.5" customHeight="1">
      <c r="A40" s="39" t="s">
        <v>188</v>
      </c>
      <c r="B40" s="46" t="s">
        <v>196</v>
      </c>
      <c r="C40" s="35">
        <v>0</v>
      </c>
      <c r="D40" s="36">
        <f t="shared" si="3"/>
        <v>0</v>
      </c>
      <c r="E40" s="91" t="str">
        <f t="shared" si="0"/>
        <v>-</v>
      </c>
      <c r="F40" s="92" t="str">
        <f t="shared" si="1"/>
        <v>-</v>
      </c>
    </row>
    <row r="41" spans="1:6" ht="31.5" customHeight="1">
      <c r="A41" s="40" t="s">
        <v>11</v>
      </c>
      <c r="B41" s="47" t="s">
        <v>84</v>
      </c>
      <c r="C41" s="36">
        <v>102135</v>
      </c>
      <c r="D41" s="36">
        <f t="shared" si="3"/>
        <v>102135</v>
      </c>
      <c r="E41" s="91" t="str">
        <f t="shared" si="0"/>
        <v>-</v>
      </c>
      <c r="F41" s="92">
        <f t="shared" si="1"/>
        <v>1</v>
      </c>
    </row>
    <row r="42" spans="1:6" ht="31.5" customHeight="1">
      <c r="A42" s="39" t="s">
        <v>85</v>
      </c>
      <c r="B42" s="46" t="s">
        <v>87</v>
      </c>
      <c r="C42" s="35">
        <v>0</v>
      </c>
      <c r="D42" s="36">
        <f t="shared" si="3"/>
        <v>0</v>
      </c>
      <c r="E42" s="91" t="str">
        <f t="shared" si="0"/>
        <v>-</v>
      </c>
      <c r="F42" s="92" t="str">
        <f t="shared" si="1"/>
        <v>-</v>
      </c>
    </row>
    <row r="43" spans="1:6" ht="31.5" customHeight="1">
      <c r="A43" s="39" t="s">
        <v>189</v>
      </c>
      <c r="B43" s="46" t="s">
        <v>196</v>
      </c>
      <c r="C43" s="35">
        <v>0</v>
      </c>
      <c r="D43" s="36">
        <f t="shared" si="3"/>
        <v>0</v>
      </c>
      <c r="E43" s="91" t="str">
        <f t="shared" si="0"/>
        <v>-</v>
      </c>
      <c r="F43" s="92" t="str">
        <f t="shared" si="1"/>
        <v>-</v>
      </c>
    </row>
    <row r="44" spans="1:6" ht="31.5" customHeight="1">
      <c r="A44" s="40" t="s">
        <v>12</v>
      </c>
      <c r="B44" s="47" t="s">
        <v>13</v>
      </c>
      <c r="C44" s="36">
        <v>45250</v>
      </c>
      <c r="D44" s="36">
        <f t="shared" si="3"/>
        <v>45250</v>
      </c>
      <c r="E44" s="91" t="str">
        <f t="shared" si="0"/>
        <v>-</v>
      </c>
      <c r="F44" s="92">
        <f t="shared" si="1"/>
        <v>1</v>
      </c>
    </row>
    <row r="45" spans="1:6" ht="31.5" customHeight="1">
      <c r="A45" s="39" t="s">
        <v>190</v>
      </c>
      <c r="B45" s="45" t="s">
        <v>196</v>
      </c>
      <c r="C45" s="36">
        <v>0</v>
      </c>
      <c r="D45" s="36">
        <f t="shared" si="3"/>
        <v>0</v>
      </c>
      <c r="E45" s="91" t="str">
        <f t="shared" si="0"/>
        <v>-</v>
      </c>
      <c r="F45" s="92" t="str">
        <f t="shared" si="1"/>
        <v>-</v>
      </c>
    </row>
    <row r="46" spans="1:6" ht="31.5" customHeight="1">
      <c r="A46" s="40" t="s">
        <v>14</v>
      </c>
      <c r="B46" s="47" t="s">
        <v>15</v>
      </c>
      <c r="C46" s="36">
        <v>590623</v>
      </c>
      <c r="D46" s="36">
        <f t="shared" si="3"/>
        <v>590623</v>
      </c>
      <c r="E46" s="91" t="str">
        <f t="shared" si="0"/>
        <v>-</v>
      </c>
      <c r="F46" s="92">
        <f t="shared" si="1"/>
        <v>1</v>
      </c>
    </row>
    <row r="47" spans="1:6" ht="31.5" customHeight="1">
      <c r="A47" s="39" t="s">
        <v>92</v>
      </c>
      <c r="B47" s="45" t="s">
        <v>93</v>
      </c>
      <c r="C47" s="36">
        <v>2652</v>
      </c>
      <c r="D47" s="36">
        <f aca="true" t="shared" si="4" ref="D47:D55">C47</f>
        <v>2652</v>
      </c>
      <c r="E47" s="91" t="str">
        <f t="shared" si="0"/>
        <v>-</v>
      </c>
      <c r="F47" s="92">
        <f t="shared" si="1"/>
        <v>1</v>
      </c>
    </row>
    <row r="48" spans="1:6" ht="31.5" customHeight="1">
      <c r="A48" s="39" t="s">
        <v>191</v>
      </c>
      <c r="B48" s="45" t="s">
        <v>196</v>
      </c>
      <c r="C48" s="36">
        <v>0</v>
      </c>
      <c r="D48" s="36">
        <f t="shared" si="4"/>
        <v>0</v>
      </c>
      <c r="E48" s="91" t="str">
        <f t="shared" si="0"/>
        <v>-</v>
      </c>
      <c r="F48" s="92" t="str">
        <f t="shared" si="1"/>
        <v>-</v>
      </c>
    </row>
    <row r="49" spans="1:6" ht="33" customHeight="1">
      <c r="A49" s="41" t="s">
        <v>16</v>
      </c>
      <c r="B49" s="48" t="s">
        <v>197</v>
      </c>
      <c r="C49" s="36">
        <v>0</v>
      </c>
      <c r="D49" s="36">
        <f t="shared" si="4"/>
        <v>0</v>
      </c>
      <c r="E49" s="91" t="str">
        <f>IF(C49=D49,"-",D49-C49)</f>
        <v>-</v>
      </c>
      <c r="F49" s="92" t="str">
        <f>IF(C49=0,"-",D49/C49)</f>
        <v>-</v>
      </c>
    </row>
    <row r="50" spans="1:6" ht="33" customHeight="1">
      <c r="A50" s="42" t="s">
        <v>17</v>
      </c>
      <c r="B50" s="49" t="s">
        <v>61</v>
      </c>
      <c r="C50" s="36">
        <v>0</v>
      </c>
      <c r="D50" s="36">
        <f t="shared" si="4"/>
        <v>0</v>
      </c>
      <c r="E50" s="91" t="str">
        <f>IF(C50=D50,"-",D50-C50)</f>
        <v>-</v>
      </c>
      <c r="F50" s="92" t="str">
        <f>IF(C50=0,"-",D50/C50)</f>
        <v>-</v>
      </c>
    </row>
    <row r="51" spans="1:6" ht="33" customHeight="1">
      <c r="A51" s="42" t="s">
        <v>192</v>
      </c>
      <c r="B51" s="49" t="s">
        <v>198</v>
      </c>
      <c r="C51" s="36">
        <v>0</v>
      </c>
      <c r="D51" s="36">
        <f t="shared" si="4"/>
        <v>0</v>
      </c>
      <c r="E51" s="91" t="str">
        <f>IF(C51=D51,"-",D51-C51)</f>
        <v>-</v>
      </c>
      <c r="F51" s="92" t="str">
        <f>IF(C51=0,"-",D51/C51)</f>
        <v>-</v>
      </c>
    </row>
    <row r="52" spans="1:6" ht="33" customHeight="1">
      <c r="A52" s="42" t="s">
        <v>193</v>
      </c>
      <c r="B52" s="49" t="s">
        <v>199</v>
      </c>
      <c r="C52" s="36">
        <v>11653</v>
      </c>
      <c r="D52" s="36">
        <f t="shared" si="4"/>
        <v>11653</v>
      </c>
      <c r="E52" s="91" t="str">
        <f>IF(C52=D52,"-",D52-C52)</f>
        <v>-</v>
      </c>
      <c r="F52" s="92">
        <f>IF(C52=0,"-",D52/C52)</f>
        <v>1</v>
      </c>
    </row>
    <row r="53" spans="1:6" ht="33" customHeight="1">
      <c r="A53" s="42" t="s">
        <v>194</v>
      </c>
      <c r="B53" s="49" t="s">
        <v>200</v>
      </c>
      <c r="C53" s="36">
        <v>12000</v>
      </c>
      <c r="D53" s="36">
        <f t="shared" si="4"/>
        <v>12000</v>
      </c>
      <c r="E53" s="91" t="str">
        <f>IF(C53=D53,"-",D53-C53)</f>
        <v>-</v>
      </c>
      <c r="F53" s="92">
        <f>IF(C53=0,"-",D53/C53)</f>
        <v>1</v>
      </c>
    </row>
    <row r="54" spans="1:6" s="5" customFormat="1" ht="31.5" customHeight="1">
      <c r="A54" s="43" t="s">
        <v>95</v>
      </c>
      <c r="B54" s="50" t="s">
        <v>96</v>
      </c>
      <c r="C54" s="35">
        <v>0</v>
      </c>
      <c r="D54" s="36">
        <f t="shared" si="4"/>
        <v>0</v>
      </c>
      <c r="E54" s="91" t="str">
        <f t="shared" si="0"/>
        <v>-</v>
      </c>
      <c r="F54" s="92" t="str">
        <f t="shared" si="1"/>
        <v>-</v>
      </c>
    </row>
    <row r="55" spans="1:6" s="5" customFormat="1" ht="31.5" customHeight="1">
      <c r="A55" s="43" t="s">
        <v>94</v>
      </c>
      <c r="B55" s="50" t="s">
        <v>97</v>
      </c>
      <c r="C55" s="35">
        <v>131172</v>
      </c>
      <c r="D55" s="36">
        <f t="shared" si="4"/>
        <v>131172</v>
      </c>
      <c r="E55" s="91" t="str">
        <f t="shared" si="0"/>
        <v>-</v>
      </c>
      <c r="F55" s="92">
        <f t="shared" si="1"/>
        <v>1</v>
      </c>
    </row>
    <row r="56" spans="1:6" s="3" customFormat="1" ht="30" customHeight="1">
      <c r="A56" s="37" t="s">
        <v>18</v>
      </c>
      <c r="B56" s="59" t="s">
        <v>19</v>
      </c>
      <c r="C56" s="34">
        <f>C57+C58+C59+C67+C68+C74+C75+C76</f>
        <v>31508</v>
      </c>
      <c r="D56" s="34">
        <f>D57+D58+D59+D67+D68+D74+D75+D76+D73</f>
        <v>31508</v>
      </c>
      <c r="E56" s="13" t="str">
        <f>IF(C56=D56,"-",D56-C56)</f>
        <v>-</v>
      </c>
      <c r="F56" s="93">
        <f t="shared" si="1"/>
        <v>1</v>
      </c>
    </row>
    <row r="57" spans="1:6" ht="28.5" customHeight="1">
      <c r="A57" s="42" t="s">
        <v>20</v>
      </c>
      <c r="B57" s="53" t="s">
        <v>21</v>
      </c>
      <c r="C57" s="35">
        <v>1157</v>
      </c>
      <c r="D57" s="35">
        <f>C57</f>
        <v>1157</v>
      </c>
      <c r="E57" s="91" t="str">
        <f aca="true" t="shared" si="5" ref="E57:E77">IF(C57=D57,"-",D57-C57)</f>
        <v>-</v>
      </c>
      <c r="F57" s="92">
        <f t="shared" si="1"/>
        <v>1</v>
      </c>
    </row>
    <row r="58" spans="1:6" ht="28.5" customHeight="1">
      <c r="A58" s="42" t="s">
        <v>22</v>
      </c>
      <c r="B58" s="53" t="s">
        <v>23</v>
      </c>
      <c r="C58" s="35">
        <v>4088</v>
      </c>
      <c r="D58" s="35">
        <f>C58</f>
        <v>4088</v>
      </c>
      <c r="E58" s="91" t="str">
        <f t="shared" si="5"/>
        <v>-</v>
      </c>
      <c r="F58" s="92">
        <f t="shared" si="1"/>
        <v>1</v>
      </c>
    </row>
    <row r="59" spans="1:6" ht="28.5" customHeight="1">
      <c r="A59" s="42" t="s">
        <v>24</v>
      </c>
      <c r="B59" s="54" t="s">
        <v>38</v>
      </c>
      <c r="C59" s="35">
        <f>C60+C62+C63+C64+C65+C66</f>
        <v>270</v>
      </c>
      <c r="D59" s="35">
        <f>D60+D62+D63+D64+D65+D66</f>
        <v>270</v>
      </c>
      <c r="E59" s="91" t="str">
        <f t="shared" si="5"/>
        <v>-</v>
      </c>
      <c r="F59" s="92">
        <f t="shared" si="1"/>
        <v>1</v>
      </c>
    </row>
    <row r="60" spans="1:6" ht="28.5" customHeight="1">
      <c r="A60" s="55" t="s">
        <v>46</v>
      </c>
      <c r="B60" s="56" t="s">
        <v>39</v>
      </c>
      <c r="C60" s="35">
        <v>86</v>
      </c>
      <c r="D60" s="35">
        <f>C60</f>
        <v>86</v>
      </c>
      <c r="E60" s="91" t="str">
        <f t="shared" si="5"/>
        <v>-</v>
      </c>
      <c r="F60" s="92">
        <f t="shared" si="1"/>
        <v>1</v>
      </c>
    </row>
    <row r="61" spans="1:6" ht="28.5" customHeight="1">
      <c r="A61" s="55" t="s">
        <v>47</v>
      </c>
      <c r="B61" s="57" t="s">
        <v>40</v>
      </c>
      <c r="C61" s="35">
        <v>56</v>
      </c>
      <c r="D61" s="35">
        <f aca="true" t="shared" si="6" ref="D61:D73">C61</f>
        <v>56</v>
      </c>
      <c r="E61" s="91" t="str">
        <f t="shared" si="5"/>
        <v>-</v>
      </c>
      <c r="F61" s="92">
        <f t="shared" si="1"/>
        <v>1</v>
      </c>
    </row>
    <row r="62" spans="1:6" ht="28.5" customHeight="1">
      <c r="A62" s="55" t="s">
        <v>48</v>
      </c>
      <c r="B62" s="56" t="s">
        <v>41</v>
      </c>
      <c r="C62" s="35">
        <v>3</v>
      </c>
      <c r="D62" s="35">
        <f t="shared" si="6"/>
        <v>3</v>
      </c>
      <c r="E62" s="91" t="str">
        <f t="shared" si="5"/>
        <v>-</v>
      </c>
      <c r="F62" s="92">
        <f t="shared" si="1"/>
        <v>1</v>
      </c>
    </row>
    <row r="63" spans="1:6" ht="28.5" customHeight="1">
      <c r="A63" s="55" t="s">
        <v>49</v>
      </c>
      <c r="B63" s="56" t="s">
        <v>42</v>
      </c>
      <c r="C63" s="35">
        <v>1</v>
      </c>
      <c r="D63" s="35">
        <f t="shared" si="6"/>
        <v>1</v>
      </c>
      <c r="E63" s="91" t="str">
        <f t="shared" si="5"/>
        <v>-</v>
      </c>
      <c r="F63" s="92">
        <f t="shared" si="1"/>
        <v>1</v>
      </c>
    </row>
    <row r="64" spans="1:6" ht="28.5" customHeight="1">
      <c r="A64" s="55" t="s">
        <v>50</v>
      </c>
      <c r="B64" s="56" t="s">
        <v>43</v>
      </c>
      <c r="C64" s="35">
        <v>0</v>
      </c>
      <c r="D64" s="35">
        <f t="shared" si="6"/>
        <v>0</v>
      </c>
      <c r="E64" s="91" t="str">
        <f t="shared" si="5"/>
        <v>-</v>
      </c>
      <c r="F64" s="92" t="str">
        <f t="shared" si="1"/>
        <v>-</v>
      </c>
    </row>
    <row r="65" spans="1:6" ht="28.5" customHeight="1">
      <c r="A65" s="55" t="s">
        <v>51</v>
      </c>
      <c r="B65" s="56" t="s">
        <v>44</v>
      </c>
      <c r="C65" s="35">
        <v>180</v>
      </c>
      <c r="D65" s="35">
        <f t="shared" si="6"/>
        <v>180</v>
      </c>
      <c r="E65" s="91" t="str">
        <f t="shared" si="5"/>
        <v>-</v>
      </c>
      <c r="F65" s="92">
        <f t="shared" si="1"/>
        <v>1</v>
      </c>
    </row>
    <row r="66" spans="1:6" ht="28.5" customHeight="1">
      <c r="A66" s="55" t="s">
        <v>52</v>
      </c>
      <c r="B66" s="56" t="s">
        <v>45</v>
      </c>
      <c r="C66" s="35">
        <v>0</v>
      </c>
      <c r="D66" s="35">
        <f t="shared" si="6"/>
        <v>0</v>
      </c>
      <c r="E66" s="91" t="str">
        <f t="shared" si="5"/>
        <v>-</v>
      </c>
      <c r="F66" s="92" t="str">
        <f t="shared" si="1"/>
        <v>-</v>
      </c>
    </row>
    <row r="67" spans="1:6" ht="28.5" customHeight="1">
      <c r="A67" s="42" t="s">
        <v>25</v>
      </c>
      <c r="B67" s="53" t="s">
        <v>26</v>
      </c>
      <c r="C67" s="35">
        <v>18940</v>
      </c>
      <c r="D67" s="35">
        <f t="shared" si="6"/>
        <v>18940</v>
      </c>
      <c r="E67" s="91" t="str">
        <f t="shared" si="5"/>
        <v>-</v>
      </c>
      <c r="F67" s="92">
        <f t="shared" si="1"/>
        <v>1</v>
      </c>
    </row>
    <row r="68" spans="1:6" ht="28.5" customHeight="1">
      <c r="A68" s="42" t="s">
        <v>27</v>
      </c>
      <c r="B68" s="54" t="s">
        <v>62</v>
      </c>
      <c r="C68" s="35">
        <f>SUM(C69:C72)</f>
        <v>3823</v>
      </c>
      <c r="D68" s="35">
        <f>SUM(D69:D72)</f>
        <v>3823</v>
      </c>
      <c r="E68" s="91" t="str">
        <f t="shared" si="5"/>
        <v>-</v>
      </c>
      <c r="F68" s="92">
        <f t="shared" si="1"/>
        <v>1</v>
      </c>
    </row>
    <row r="69" spans="1:6" ht="28.5" customHeight="1">
      <c r="A69" s="55" t="s">
        <v>57</v>
      </c>
      <c r="B69" s="56" t="s">
        <v>53</v>
      </c>
      <c r="C69" s="35">
        <v>2877</v>
      </c>
      <c r="D69" s="35">
        <f>C69</f>
        <v>2877</v>
      </c>
      <c r="E69" s="91" t="str">
        <f t="shared" si="5"/>
        <v>-</v>
      </c>
      <c r="F69" s="92">
        <f t="shared" si="1"/>
        <v>1</v>
      </c>
    </row>
    <row r="70" spans="1:6" ht="28.5" customHeight="1">
      <c r="A70" s="55" t="s">
        <v>58</v>
      </c>
      <c r="B70" s="56" t="s">
        <v>54</v>
      </c>
      <c r="C70" s="35">
        <v>464</v>
      </c>
      <c r="D70" s="35">
        <f>C70</f>
        <v>464</v>
      </c>
      <c r="E70" s="91" t="str">
        <f t="shared" si="5"/>
        <v>-</v>
      </c>
      <c r="F70" s="92">
        <f t="shared" si="1"/>
        <v>1</v>
      </c>
    </row>
    <row r="71" spans="1:6" ht="28.5" customHeight="1">
      <c r="A71" s="55" t="s">
        <v>59</v>
      </c>
      <c r="B71" s="56" t="s">
        <v>55</v>
      </c>
      <c r="C71" s="35">
        <v>0</v>
      </c>
      <c r="D71" s="35">
        <f t="shared" si="6"/>
        <v>0</v>
      </c>
      <c r="E71" s="91" t="str">
        <f t="shared" si="5"/>
        <v>-</v>
      </c>
      <c r="F71" s="92" t="str">
        <f t="shared" si="1"/>
        <v>-</v>
      </c>
    </row>
    <row r="72" spans="1:6" ht="28.5" customHeight="1">
      <c r="A72" s="55" t="s">
        <v>60</v>
      </c>
      <c r="B72" s="56" t="s">
        <v>56</v>
      </c>
      <c r="C72" s="35">
        <v>482</v>
      </c>
      <c r="D72" s="35">
        <f>C72</f>
        <v>482</v>
      </c>
      <c r="E72" s="91" t="str">
        <f t="shared" si="5"/>
        <v>-</v>
      </c>
      <c r="F72" s="92">
        <f t="shared" si="1"/>
        <v>1</v>
      </c>
    </row>
    <row r="73" spans="1:6" ht="28.5" customHeight="1">
      <c r="A73" s="42" t="s">
        <v>28</v>
      </c>
      <c r="B73" s="53" t="s">
        <v>29</v>
      </c>
      <c r="C73" s="35">
        <v>0</v>
      </c>
      <c r="D73" s="35">
        <f t="shared" si="6"/>
        <v>0</v>
      </c>
      <c r="E73" s="91" t="str">
        <f t="shared" si="5"/>
        <v>-</v>
      </c>
      <c r="F73" s="92" t="str">
        <f aca="true" t="shared" si="7" ref="F73:F81">IF(C73=0,"-",D73/C73)</f>
        <v>-</v>
      </c>
    </row>
    <row r="74" spans="1:6" ht="48" customHeight="1">
      <c r="A74" s="42" t="s">
        <v>30</v>
      </c>
      <c r="B74" s="53" t="s">
        <v>148</v>
      </c>
      <c r="C74" s="36">
        <v>2384</v>
      </c>
      <c r="D74" s="35">
        <f>C74</f>
        <v>2384</v>
      </c>
      <c r="E74" s="91" t="str">
        <f t="shared" si="5"/>
        <v>-</v>
      </c>
      <c r="F74" s="94">
        <f t="shared" si="7"/>
        <v>1</v>
      </c>
    </row>
    <row r="75" spans="1:6" ht="35.25" customHeight="1">
      <c r="A75" s="42" t="s">
        <v>31</v>
      </c>
      <c r="B75" s="53" t="s">
        <v>32</v>
      </c>
      <c r="C75" s="36">
        <v>566</v>
      </c>
      <c r="D75" s="35">
        <f>C75</f>
        <v>566</v>
      </c>
      <c r="E75" s="91" t="str">
        <f t="shared" si="5"/>
        <v>-</v>
      </c>
      <c r="F75" s="94">
        <f t="shared" si="7"/>
        <v>1</v>
      </c>
    </row>
    <row r="76" spans="1:6" ht="35.25" customHeight="1">
      <c r="A76" s="42" t="s">
        <v>33</v>
      </c>
      <c r="B76" s="53" t="s">
        <v>34</v>
      </c>
      <c r="C76" s="35">
        <v>280</v>
      </c>
      <c r="D76" s="35">
        <f>C76</f>
        <v>280</v>
      </c>
      <c r="E76" s="91" t="str">
        <f t="shared" si="5"/>
        <v>-</v>
      </c>
      <c r="F76" s="92">
        <f t="shared" si="7"/>
        <v>1</v>
      </c>
    </row>
    <row r="77" spans="1:6" s="3" customFormat="1" ht="30" customHeight="1">
      <c r="A77" s="44" t="s">
        <v>35</v>
      </c>
      <c r="B77" s="58" t="s">
        <v>202</v>
      </c>
      <c r="C77" s="38">
        <f>SUM(C78:C81)</f>
        <v>16166</v>
      </c>
      <c r="D77" s="38">
        <f>SUM(D78:D81)</f>
        <v>16166</v>
      </c>
      <c r="E77" s="13" t="str">
        <f t="shared" si="5"/>
        <v>-</v>
      </c>
      <c r="F77" s="95">
        <f t="shared" si="7"/>
        <v>1</v>
      </c>
    </row>
    <row r="78" spans="1:6" ht="42" customHeight="1">
      <c r="A78" s="42" t="s">
        <v>153</v>
      </c>
      <c r="B78" s="53" t="s">
        <v>203</v>
      </c>
      <c r="C78" s="35">
        <v>8</v>
      </c>
      <c r="D78" s="35">
        <f>C78</f>
        <v>8</v>
      </c>
      <c r="E78" s="96" t="str">
        <f>IF(C78=D78,"-",D78-C78)</f>
        <v>-</v>
      </c>
      <c r="F78" s="92">
        <f t="shared" si="7"/>
        <v>1</v>
      </c>
    </row>
    <row r="79" spans="1:6" ht="31.5" customHeight="1">
      <c r="A79" s="42" t="s">
        <v>36</v>
      </c>
      <c r="B79" s="53" t="s">
        <v>65</v>
      </c>
      <c r="C79" s="35">
        <v>16058</v>
      </c>
      <c r="D79" s="35">
        <f>C79</f>
        <v>16058</v>
      </c>
      <c r="E79" s="96" t="str">
        <f>IF(C79=D79,"-",D79-C79)</f>
        <v>-</v>
      </c>
      <c r="F79" s="92">
        <f t="shared" si="7"/>
        <v>1</v>
      </c>
    </row>
    <row r="80" spans="1:6" ht="31.5" customHeight="1">
      <c r="A80" s="42" t="s">
        <v>37</v>
      </c>
      <c r="B80" s="53" t="s">
        <v>204</v>
      </c>
      <c r="C80" s="35">
        <v>0</v>
      </c>
      <c r="D80" s="35">
        <f>C80</f>
        <v>0</v>
      </c>
      <c r="E80" s="96" t="str">
        <f>IF(C80=D80,"-",D80-C80)</f>
        <v>-</v>
      </c>
      <c r="F80" s="92" t="str">
        <f t="shared" si="7"/>
        <v>-</v>
      </c>
    </row>
    <row r="81" spans="1:6" ht="31.5" customHeight="1">
      <c r="A81" s="42" t="s">
        <v>156</v>
      </c>
      <c r="B81" s="53" t="s">
        <v>157</v>
      </c>
      <c r="C81" s="35">
        <v>100</v>
      </c>
      <c r="D81" s="35">
        <f>C81</f>
        <v>100</v>
      </c>
      <c r="E81" s="96" t="str">
        <f>IF(C81=D81,"-",D81-C81)</f>
        <v>-</v>
      </c>
      <c r="F81" s="92">
        <f t="shared" si="7"/>
        <v>1</v>
      </c>
    </row>
    <row r="95" ht="45" customHeight="1"/>
    <row r="96" ht="45" customHeight="1"/>
    <row r="99" ht="69.75" customHeight="1"/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1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81"/>
  <sheetViews>
    <sheetView showGridLines="0" zoomScale="55" zoomScaleNormal="55" zoomScaleSheetLayoutView="55" zoomScalePageLayoutView="0" workbookViewId="0" topLeftCell="A1">
      <pane xSplit="2" ySplit="7" topLeftCell="C29" activePane="bottomRight" state="frozen"/>
      <selection pane="topLeft" activeCell="G1" sqref="G1:I16384"/>
      <selection pane="topRight" activeCell="G1" sqref="G1:I16384"/>
      <selection pane="bottomLeft" activeCell="G1" sqref="G1:I16384"/>
      <selection pane="bottomRight" activeCell="G1" sqref="G1:I16384"/>
    </sheetView>
  </sheetViews>
  <sheetFormatPr defaultColWidth="9.00390625" defaultRowHeight="12.75"/>
  <cols>
    <col min="1" max="1" width="9.125" style="2" customWidth="1"/>
    <col min="2" max="2" width="123.625" style="2" customWidth="1"/>
    <col min="3" max="6" width="20.75390625" style="2" customWidth="1"/>
    <col min="7" max="16384" width="9.125" style="2" customWidth="1"/>
  </cols>
  <sheetData>
    <row r="1" spans="1:6" s="61" customFormat="1" ht="33" customHeight="1">
      <c r="A1" s="166" t="str">
        <f>NFZ!A1</f>
        <v>ZMIANA PLANU FINANSOWEGO NARODOWEGO FUNDUSZU ZDROWIA NA 2009 ROK Z 27 MARCA 2009 R.</v>
      </c>
      <c r="B1" s="166"/>
      <c r="C1" s="166"/>
      <c r="D1" s="166"/>
      <c r="E1" s="166"/>
      <c r="F1" s="166"/>
    </row>
    <row r="2" spans="1:3" s="63" customFormat="1" ht="33" customHeight="1">
      <c r="A2" s="164" t="s">
        <v>99</v>
      </c>
      <c r="B2" s="164"/>
      <c r="C2" s="164"/>
    </row>
    <row r="3" spans="1:5" ht="33" customHeight="1">
      <c r="A3" s="1"/>
      <c r="B3" s="89"/>
      <c r="C3" s="30"/>
      <c r="E3" s="30" t="s">
        <v>117</v>
      </c>
    </row>
    <row r="4" spans="1:6" s="6" customFormat="1" ht="33" customHeight="1">
      <c r="A4" s="165" t="s">
        <v>64</v>
      </c>
      <c r="B4" s="165" t="s">
        <v>63</v>
      </c>
      <c r="C4" s="162" t="s">
        <v>235</v>
      </c>
      <c r="D4" s="161" t="s">
        <v>229</v>
      </c>
      <c r="E4" s="161" t="s">
        <v>234</v>
      </c>
      <c r="F4" s="161" t="s">
        <v>233</v>
      </c>
    </row>
    <row r="5" spans="1:6" s="6" customFormat="1" ht="33" customHeight="1">
      <c r="A5" s="165"/>
      <c r="B5" s="165"/>
      <c r="C5" s="163"/>
      <c r="D5" s="161"/>
      <c r="E5" s="161"/>
      <c r="F5" s="161"/>
    </row>
    <row r="6" spans="1:6" s="4" customFormat="1" ht="14.25">
      <c r="A6" s="31">
        <v>1</v>
      </c>
      <c r="B6" s="32">
        <v>2</v>
      </c>
      <c r="C6" s="32" t="s">
        <v>114</v>
      </c>
      <c r="D6" s="32" t="s">
        <v>230</v>
      </c>
      <c r="E6" s="32" t="s">
        <v>231</v>
      </c>
      <c r="F6" s="32" t="s">
        <v>232</v>
      </c>
    </row>
    <row r="7" spans="1:6" s="3" customFormat="1" ht="30" customHeight="1">
      <c r="A7" s="33" t="s">
        <v>0</v>
      </c>
      <c r="B7" s="51" t="s">
        <v>201</v>
      </c>
      <c r="C7" s="16">
        <f>C10+C13+C16+C20+C23+C26+C29+C32+C35+C38+C41+C44+C46+C49+C50+C51+C52+C53</f>
        <v>2764178</v>
      </c>
      <c r="D7" s="16">
        <f>D10+D13+D16+D20+D23+D26+D29+D32+D35+D38+D41+D44+D46+D49+D50+D51+D52+D53</f>
        <v>2808678</v>
      </c>
      <c r="E7" s="13">
        <f>IF(C7=D7,"-",D7-C7)</f>
        <v>44500</v>
      </c>
      <c r="F7" s="90">
        <f>IF(C7=0,"-",D7/C7)</f>
        <v>1.016</v>
      </c>
    </row>
    <row r="8" spans="1:6" s="3" customFormat="1" ht="48.75" customHeight="1">
      <c r="A8" s="39" t="s">
        <v>88</v>
      </c>
      <c r="B8" s="45" t="s">
        <v>89</v>
      </c>
      <c r="C8" s="35">
        <f>C11+C14+C17+C21+C24+C27+C30+C33+C36+C39+C42</f>
        <v>0</v>
      </c>
      <c r="D8" s="35">
        <f>D11+D14+D17+D21+D24+D27+D30+D33+D36+D39+D42</f>
        <v>0</v>
      </c>
      <c r="E8" s="91" t="str">
        <f>IF(C8=D8,"-",D8-C8)</f>
        <v>-</v>
      </c>
      <c r="F8" s="92" t="str">
        <f>IF(C8=0,"-",D8/C8)</f>
        <v>-</v>
      </c>
    </row>
    <row r="9" spans="1:6" s="3" customFormat="1" ht="30.75" customHeight="1">
      <c r="A9" s="39" t="s">
        <v>178</v>
      </c>
      <c r="B9" s="46" t="s">
        <v>195</v>
      </c>
      <c r="C9" s="52">
        <f>C12+C15+C18+C22+C25+C28+C31+C34+C37+C40+C43+C48+C45</f>
        <v>0</v>
      </c>
      <c r="D9" s="52">
        <f>D12+D15+D18+D22+D25+D28+D31+D34+D37+D40+D43+D48+D45</f>
        <v>0</v>
      </c>
      <c r="E9" s="91" t="str">
        <f aca="true" t="shared" si="0" ref="E9:E55">IF(C9=D9,"-",D9-C9)</f>
        <v>-</v>
      </c>
      <c r="F9" s="92" t="str">
        <f aca="true" t="shared" si="1" ref="F9:F72">IF(C9=0,"-",D9/C9)</f>
        <v>-</v>
      </c>
    </row>
    <row r="10" spans="1:6" ht="31.5" customHeight="1">
      <c r="A10" s="40" t="s">
        <v>1</v>
      </c>
      <c r="B10" s="47" t="s">
        <v>66</v>
      </c>
      <c r="C10" s="36">
        <v>323038</v>
      </c>
      <c r="D10" s="36">
        <f>C10+30000</f>
        <v>353038</v>
      </c>
      <c r="E10" s="91">
        <f t="shared" si="0"/>
        <v>30000</v>
      </c>
      <c r="F10" s="92">
        <f t="shared" si="1"/>
        <v>1.0929</v>
      </c>
    </row>
    <row r="11" spans="1:6" ht="31.5" customHeight="1">
      <c r="A11" s="39" t="s">
        <v>67</v>
      </c>
      <c r="B11" s="46" t="s">
        <v>87</v>
      </c>
      <c r="C11" s="35">
        <v>0</v>
      </c>
      <c r="D11" s="36">
        <f aca="true" t="shared" si="2" ref="D11:D54">C11</f>
        <v>0</v>
      </c>
      <c r="E11" s="91" t="str">
        <f t="shared" si="0"/>
        <v>-</v>
      </c>
      <c r="F11" s="92" t="str">
        <f t="shared" si="1"/>
        <v>-</v>
      </c>
    </row>
    <row r="12" spans="1:6" ht="31.5" customHeight="1">
      <c r="A12" s="39" t="s">
        <v>179</v>
      </c>
      <c r="B12" s="46" t="s">
        <v>196</v>
      </c>
      <c r="C12" s="35">
        <v>0</v>
      </c>
      <c r="D12" s="36">
        <f t="shared" si="2"/>
        <v>0</v>
      </c>
      <c r="E12" s="91" t="str">
        <f t="shared" si="0"/>
        <v>-</v>
      </c>
      <c r="F12" s="92" t="str">
        <f t="shared" si="1"/>
        <v>-</v>
      </c>
    </row>
    <row r="13" spans="1:6" ht="31.5" customHeight="1">
      <c r="A13" s="40" t="s">
        <v>2</v>
      </c>
      <c r="B13" s="47" t="s">
        <v>68</v>
      </c>
      <c r="C13" s="36">
        <v>215349</v>
      </c>
      <c r="D13" s="36">
        <f>C13</f>
        <v>215349</v>
      </c>
      <c r="E13" s="91" t="str">
        <f t="shared" si="0"/>
        <v>-</v>
      </c>
      <c r="F13" s="92">
        <f t="shared" si="1"/>
        <v>1</v>
      </c>
    </row>
    <row r="14" spans="1:6" ht="31.5" customHeight="1">
      <c r="A14" s="39" t="s">
        <v>69</v>
      </c>
      <c r="B14" s="46" t="s">
        <v>87</v>
      </c>
      <c r="C14" s="35">
        <v>0</v>
      </c>
      <c r="D14" s="36">
        <f t="shared" si="2"/>
        <v>0</v>
      </c>
      <c r="E14" s="91" t="str">
        <f t="shared" si="0"/>
        <v>-</v>
      </c>
      <c r="F14" s="92" t="str">
        <f t="shared" si="1"/>
        <v>-</v>
      </c>
    </row>
    <row r="15" spans="1:6" ht="31.5" customHeight="1">
      <c r="A15" s="39" t="s">
        <v>180</v>
      </c>
      <c r="B15" s="46" t="s">
        <v>196</v>
      </c>
      <c r="C15" s="35">
        <v>0</v>
      </c>
      <c r="D15" s="36">
        <f t="shared" si="2"/>
        <v>0</v>
      </c>
      <c r="E15" s="91" t="str">
        <f t="shared" si="0"/>
        <v>-</v>
      </c>
      <c r="F15" s="92" t="str">
        <f t="shared" si="1"/>
        <v>-</v>
      </c>
    </row>
    <row r="16" spans="1:6" ht="31.5" customHeight="1">
      <c r="A16" s="40" t="s">
        <v>3</v>
      </c>
      <c r="B16" s="47" t="s">
        <v>227</v>
      </c>
      <c r="C16" s="36">
        <v>1354709</v>
      </c>
      <c r="D16" s="36">
        <f t="shared" si="2"/>
        <v>1354709</v>
      </c>
      <c r="E16" s="91" t="str">
        <f t="shared" si="0"/>
        <v>-</v>
      </c>
      <c r="F16" s="92">
        <f t="shared" si="1"/>
        <v>1</v>
      </c>
    </row>
    <row r="17" spans="1:6" ht="31.5" customHeight="1">
      <c r="A17" s="39" t="s">
        <v>70</v>
      </c>
      <c r="B17" s="46" t="s">
        <v>87</v>
      </c>
      <c r="C17" s="35">
        <v>0</v>
      </c>
      <c r="D17" s="36">
        <f t="shared" si="2"/>
        <v>0</v>
      </c>
      <c r="E17" s="91" t="str">
        <f t="shared" si="0"/>
        <v>-</v>
      </c>
      <c r="F17" s="92" t="str">
        <f t="shared" si="1"/>
        <v>-</v>
      </c>
    </row>
    <row r="18" spans="1:6" ht="31.5" customHeight="1">
      <c r="A18" s="39" t="s">
        <v>90</v>
      </c>
      <c r="B18" s="46" t="s">
        <v>196</v>
      </c>
      <c r="C18" s="36">
        <v>0</v>
      </c>
      <c r="D18" s="36">
        <f t="shared" si="2"/>
        <v>0</v>
      </c>
      <c r="E18" s="91" t="str">
        <f t="shared" si="0"/>
        <v>-</v>
      </c>
      <c r="F18" s="92" t="str">
        <f t="shared" si="1"/>
        <v>-</v>
      </c>
    </row>
    <row r="19" spans="1:6" ht="31.5" customHeight="1">
      <c r="A19" s="39" t="s">
        <v>181</v>
      </c>
      <c r="B19" s="45" t="s">
        <v>91</v>
      </c>
      <c r="C19" s="36">
        <v>59581</v>
      </c>
      <c r="D19" s="36">
        <f t="shared" si="2"/>
        <v>59581</v>
      </c>
      <c r="E19" s="91" t="str">
        <f t="shared" si="0"/>
        <v>-</v>
      </c>
      <c r="F19" s="92">
        <f t="shared" si="1"/>
        <v>1</v>
      </c>
    </row>
    <row r="20" spans="1:6" ht="31.5" customHeight="1">
      <c r="A20" s="40" t="s">
        <v>4</v>
      </c>
      <c r="B20" s="47" t="s">
        <v>71</v>
      </c>
      <c r="C20" s="36">
        <v>94627</v>
      </c>
      <c r="D20" s="36">
        <f t="shared" si="2"/>
        <v>94627</v>
      </c>
      <c r="E20" s="91" t="str">
        <f t="shared" si="0"/>
        <v>-</v>
      </c>
      <c r="F20" s="92">
        <f t="shared" si="1"/>
        <v>1</v>
      </c>
    </row>
    <row r="21" spans="1:6" ht="31.5" customHeight="1">
      <c r="A21" s="39" t="s">
        <v>72</v>
      </c>
      <c r="B21" s="46" t="s">
        <v>87</v>
      </c>
      <c r="C21" s="35">
        <v>0</v>
      </c>
      <c r="D21" s="36">
        <f t="shared" si="2"/>
        <v>0</v>
      </c>
      <c r="E21" s="91" t="str">
        <f t="shared" si="0"/>
        <v>-</v>
      </c>
      <c r="F21" s="92" t="str">
        <f t="shared" si="1"/>
        <v>-</v>
      </c>
    </row>
    <row r="22" spans="1:6" ht="31.5" customHeight="1">
      <c r="A22" s="39" t="s">
        <v>182</v>
      </c>
      <c r="B22" s="46" t="s">
        <v>196</v>
      </c>
      <c r="C22" s="35">
        <v>0</v>
      </c>
      <c r="D22" s="36">
        <f t="shared" si="2"/>
        <v>0</v>
      </c>
      <c r="E22" s="91" t="str">
        <f t="shared" si="0"/>
        <v>-</v>
      </c>
      <c r="F22" s="92" t="str">
        <f t="shared" si="1"/>
        <v>-</v>
      </c>
    </row>
    <row r="23" spans="1:6" ht="31.5" customHeight="1">
      <c r="A23" s="40" t="s">
        <v>5</v>
      </c>
      <c r="B23" s="47" t="s">
        <v>73</v>
      </c>
      <c r="C23" s="36">
        <v>73907</v>
      </c>
      <c r="D23" s="36">
        <f t="shared" si="2"/>
        <v>73907</v>
      </c>
      <c r="E23" s="91" t="str">
        <f t="shared" si="0"/>
        <v>-</v>
      </c>
      <c r="F23" s="92">
        <f t="shared" si="1"/>
        <v>1</v>
      </c>
    </row>
    <row r="24" spans="1:6" ht="31.5" customHeight="1">
      <c r="A24" s="39" t="s">
        <v>74</v>
      </c>
      <c r="B24" s="46" t="s">
        <v>87</v>
      </c>
      <c r="C24" s="35">
        <v>0</v>
      </c>
      <c r="D24" s="36">
        <f t="shared" si="2"/>
        <v>0</v>
      </c>
      <c r="E24" s="91" t="str">
        <f t="shared" si="0"/>
        <v>-</v>
      </c>
      <c r="F24" s="92" t="str">
        <f t="shared" si="1"/>
        <v>-</v>
      </c>
    </row>
    <row r="25" spans="1:6" ht="31.5" customHeight="1">
      <c r="A25" s="39" t="s">
        <v>183</v>
      </c>
      <c r="B25" s="46" t="s">
        <v>196</v>
      </c>
      <c r="C25" s="35">
        <v>0</v>
      </c>
      <c r="D25" s="36">
        <f t="shared" si="2"/>
        <v>0</v>
      </c>
      <c r="E25" s="91" t="str">
        <f t="shared" si="0"/>
        <v>-</v>
      </c>
      <c r="F25" s="92" t="str">
        <f t="shared" si="1"/>
        <v>-</v>
      </c>
    </row>
    <row r="26" spans="1:6" ht="31.5" customHeight="1">
      <c r="A26" s="40" t="s">
        <v>6</v>
      </c>
      <c r="B26" s="47" t="s">
        <v>75</v>
      </c>
      <c r="C26" s="36">
        <v>54703</v>
      </c>
      <c r="D26" s="36">
        <f t="shared" si="2"/>
        <v>54703</v>
      </c>
      <c r="E26" s="91" t="str">
        <f t="shared" si="0"/>
        <v>-</v>
      </c>
      <c r="F26" s="92">
        <f t="shared" si="1"/>
        <v>1</v>
      </c>
    </row>
    <row r="27" spans="1:6" ht="31.5" customHeight="1">
      <c r="A27" s="39" t="s">
        <v>76</v>
      </c>
      <c r="B27" s="46" t="s">
        <v>87</v>
      </c>
      <c r="C27" s="35">
        <v>0</v>
      </c>
      <c r="D27" s="36">
        <f t="shared" si="2"/>
        <v>0</v>
      </c>
      <c r="E27" s="91" t="str">
        <f t="shared" si="0"/>
        <v>-</v>
      </c>
      <c r="F27" s="92" t="str">
        <f t="shared" si="1"/>
        <v>-</v>
      </c>
    </row>
    <row r="28" spans="1:6" ht="31.5" customHeight="1">
      <c r="A28" s="39" t="s">
        <v>184</v>
      </c>
      <c r="B28" s="46" t="s">
        <v>196</v>
      </c>
      <c r="C28" s="35">
        <v>0</v>
      </c>
      <c r="D28" s="36">
        <f t="shared" si="2"/>
        <v>0</v>
      </c>
      <c r="E28" s="91" t="str">
        <f t="shared" si="0"/>
        <v>-</v>
      </c>
      <c r="F28" s="92" t="str">
        <f t="shared" si="1"/>
        <v>-</v>
      </c>
    </row>
    <row r="29" spans="1:6" ht="31.5" customHeight="1">
      <c r="A29" s="40" t="s">
        <v>7</v>
      </c>
      <c r="B29" s="47" t="s">
        <v>77</v>
      </c>
      <c r="C29" s="36">
        <v>98951</v>
      </c>
      <c r="D29" s="36">
        <f t="shared" si="2"/>
        <v>98951</v>
      </c>
      <c r="E29" s="91" t="str">
        <f t="shared" si="0"/>
        <v>-</v>
      </c>
      <c r="F29" s="92">
        <f t="shared" si="1"/>
        <v>1</v>
      </c>
    </row>
    <row r="30" spans="1:6" ht="31.5" customHeight="1">
      <c r="A30" s="39" t="s">
        <v>78</v>
      </c>
      <c r="B30" s="46" t="s">
        <v>87</v>
      </c>
      <c r="C30" s="35">
        <v>0</v>
      </c>
      <c r="D30" s="36">
        <f t="shared" si="2"/>
        <v>0</v>
      </c>
      <c r="E30" s="91" t="str">
        <f t="shared" si="0"/>
        <v>-</v>
      </c>
      <c r="F30" s="92" t="str">
        <f t="shared" si="1"/>
        <v>-</v>
      </c>
    </row>
    <row r="31" spans="1:6" ht="31.5" customHeight="1">
      <c r="A31" s="39" t="s">
        <v>185</v>
      </c>
      <c r="B31" s="46" t="s">
        <v>196</v>
      </c>
      <c r="C31" s="35">
        <v>0</v>
      </c>
      <c r="D31" s="36">
        <f t="shared" si="2"/>
        <v>0</v>
      </c>
      <c r="E31" s="91" t="str">
        <f t="shared" si="0"/>
        <v>-</v>
      </c>
      <c r="F31" s="92" t="str">
        <f t="shared" si="1"/>
        <v>-</v>
      </c>
    </row>
    <row r="32" spans="1:6" ht="31.5" customHeight="1">
      <c r="A32" s="40" t="s">
        <v>8</v>
      </c>
      <c r="B32" s="47" t="s">
        <v>79</v>
      </c>
      <c r="C32" s="36">
        <v>38698</v>
      </c>
      <c r="D32" s="36">
        <f t="shared" si="2"/>
        <v>38698</v>
      </c>
      <c r="E32" s="91" t="str">
        <f t="shared" si="0"/>
        <v>-</v>
      </c>
      <c r="F32" s="92">
        <f t="shared" si="1"/>
        <v>1</v>
      </c>
    </row>
    <row r="33" spans="1:6" ht="31.5" customHeight="1">
      <c r="A33" s="39" t="s">
        <v>80</v>
      </c>
      <c r="B33" s="46" t="s">
        <v>87</v>
      </c>
      <c r="C33" s="35">
        <v>0</v>
      </c>
      <c r="D33" s="36">
        <f t="shared" si="2"/>
        <v>0</v>
      </c>
      <c r="E33" s="91" t="str">
        <f t="shared" si="0"/>
        <v>-</v>
      </c>
      <c r="F33" s="92" t="str">
        <f t="shared" si="1"/>
        <v>-</v>
      </c>
    </row>
    <row r="34" spans="1:6" ht="31.5" customHeight="1">
      <c r="A34" s="39" t="s">
        <v>186</v>
      </c>
      <c r="B34" s="46" t="s">
        <v>196</v>
      </c>
      <c r="C34" s="35">
        <v>0</v>
      </c>
      <c r="D34" s="36">
        <f t="shared" si="2"/>
        <v>0</v>
      </c>
      <c r="E34" s="91" t="str">
        <f t="shared" si="0"/>
        <v>-</v>
      </c>
      <c r="F34" s="92" t="str">
        <f t="shared" si="1"/>
        <v>-</v>
      </c>
    </row>
    <row r="35" spans="1:6" ht="31.5" customHeight="1">
      <c r="A35" s="40" t="s">
        <v>9</v>
      </c>
      <c r="B35" s="47" t="s">
        <v>81</v>
      </c>
      <c r="C35" s="36">
        <v>2008</v>
      </c>
      <c r="D35" s="36">
        <f>C35+150</f>
        <v>2158</v>
      </c>
      <c r="E35" s="91">
        <f t="shared" si="0"/>
        <v>150</v>
      </c>
      <c r="F35" s="92">
        <f t="shared" si="1"/>
        <v>1.0747</v>
      </c>
    </row>
    <row r="36" spans="1:6" ht="31.5" customHeight="1">
      <c r="A36" s="39" t="s">
        <v>82</v>
      </c>
      <c r="B36" s="46" t="s">
        <v>87</v>
      </c>
      <c r="C36" s="35">
        <v>0</v>
      </c>
      <c r="D36" s="36">
        <f t="shared" si="2"/>
        <v>0</v>
      </c>
      <c r="E36" s="91" t="str">
        <f t="shared" si="0"/>
        <v>-</v>
      </c>
      <c r="F36" s="92" t="str">
        <f t="shared" si="1"/>
        <v>-</v>
      </c>
    </row>
    <row r="37" spans="1:6" ht="31.5" customHeight="1">
      <c r="A37" s="39" t="s">
        <v>187</v>
      </c>
      <c r="B37" s="46" t="s">
        <v>196</v>
      </c>
      <c r="C37" s="35">
        <v>0</v>
      </c>
      <c r="D37" s="36">
        <f t="shared" si="2"/>
        <v>0</v>
      </c>
      <c r="E37" s="91" t="str">
        <f t="shared" si="0"/>
        <v>-</v>
      </c>
      <c r="F37" s="92" t="str">
        <f t="shared" si="1"/>
        <v>-</v>
      </c>
    </row>
    <row r="38" spans="1:6" ht="36.75" customHeight="1">
      <c r="A38" s="40" t="s">
        <v>10</v>
      </c>
      <c r="B38" s="47" t="s">
        <v>86</v>
      </c>
      <c r="C38" s="36">
        <v>9196</v>
      </c>
      <c r="D38" s="36">
        <f>C38</f>
        <v>9196</v>
      </c>
      <c r="E38" s="91" t="str">
        <f t="shared" si="0"/>
        <v>-</v>
      </c>
      <c r="F38" s="92">
        <f t="shared" si="1"/>
        <v>1</v>
      </c>
    </row>
    <row r="39" spans="1:6" ht="31.5" customHeight="1">
      <c r="A39" s="39" t="s">
        <v>83</v>
      </c>
      <c r="B39" s="46" t="s">
        <v>87</v>
      </c>
      <c r="C39" s="35">
        <v>0</v>
      </c>
      <c r="D39" s="36">
        <f t="shared" si="2"/>
        <v>0</v>
      </c>
      <c r="E39" s="91" t="str">
        <f t="shared" si="0"/>
        <v>-</v>
      </c>
      <c r="F39" s="92" t="str">
        <f t="shared" si="1"/>
        <v>-</v>
      </c>
    </row>
    <row r="40" spans="1:6" ht="31.5" customHeight="1">
      <c r="A40" s="39" t="s">
        <v>188</v>
      </c>
      <c r="B40" s="46" t="s">
        <v>196</v>
      </c>
      <c r="C40" s="35">
        <v>0</v>
      </c>
      <c r="D40" s="36">
        <f t="shared" si="2"/>
        <v>0</v>
      </c>
      <c r="E40" s="91" t="str">
        <f t="shared" si="0"/>
        <v>-</v>
      </c>
      <c r="F40" s="92" t="str">
        <f t="shared" si="1"/>
        <v>-</v>
      </c>
    </row>
    <row r="41" spans="1:6" ht="31.5" customHeight="1">
      <c r="A41" s="40" t="s">
        <v>11</v>
      </c>
      <c r="B41" s="47" t="s">
        <v>84</v>
      </c>
      <c r="C41" s="36">
        <v>73249</v>
      </c>
      <c r="D41" s="36">
        <f>C41+2000</f>
        <v>75249</v>
      </c>
      <c r="E41" s="91">
        <f t="shared" si="0"/>
        <v>2000</v>
      </c>
      <c r="F41" s="92">
        <f t="shared" si="1"/>
        <v>1.0273</v>
      </c>
    </row>
    <row r="42" spans="1:6" ht="31.5" customHeight="1">
      <c r="A42" s="39" t="s">
        <v>85</v>
      </c>
      <c r="B42" s="46" t="s">
        <v>87</v>
      </c>
      <c r="C42" s="35">
        <v>0</v>
      </c>
      <c r="D42" s="36">
        <f t="shared" si="2"/>
        <v>0</v>
      </c>
      <c r="E42" s="91" t="str">
        <f t="shared" si="0"/>
        <v>-</v>
      </c>
      <c r="F42" s="92" t="str">
        <f t="shared" si="1"/>
        <v>-</v>
      </c>
    </row>
    <row r="43" spans="1:6" ht="31.5" customHeight="1">
      <c r="A43" s="39" t="s">
        <v>189</v>
      </c>
      <c r="B43" s="46" t="s">
        <v>196</v>
      </c>
      <c r="C43" s="35">
        <v>0</v>
      </c>
      <c r="D43" s="36">
        <f t="shared" si="2"/>
        <v>0</v>
      </c>
      <c r="E43" s="91" t="str">
        <f t="shared" si="0"/>
        <v>-</v>
      </c>
      <c r="F43" s="92" t="str">
        <f t="shared" si="1"/>
        <v>-</v>
      </c>
    </row>
    <row r="44" spans="1:6" ht="31.5" customHeight="1">
      <c r="A44" s="40" t="s">
        <v>12</v>
      </c>
      <c r="B44" s="47" t="s">
        <v>13</v>
      </c>
      <c r="C44" s="36">
        <v>25620</v>
      </c>
      <c r="D44" s="36">
        <f t="shared" si="2"/>
        <v>25620</v>
      </c>
      <c r="E44" s="91" t="str">
        <f t="shared" si="0"/>
        <v>-</v>
      </c>
      <c r="F44" s="92">
        <f t="shared" si="1"/>
        <v>1</v>
      </c>
    </row>
    <row r="45" spans="1:6" ht="31.5" customHeight="1">
      <c r="A45" s="39" t="s">
        <v>190</v>
      </c>
      <c r="B45" s="45" t="s">
        <v>196</v>
      </c>
      <c r="C45" s="36">
        <v>0</v>
      </c>
      <c r="D45" s="36">
        <f t="shared" si="2"/>
        <v>0</v>
      </c>
      <c r="E45" s="91" t="str">
        <f t="shared" si="0"/>
        <v>-</v>
      </c>
      <c r="F45" s="92" t="str">
        <f t="shared" si="1"/>
        <v>-</v>
      </c>
    </row>
    <row r="46" spans="1:6" ht="31.5" customHeight="1">
      <c r="A46" s="40" t="s">
        <v>14</v>
      </c>
      <c r="B46" s="47" t="s">
        <v>15</v>
      </c>
      <c r="C46" s="36">
        <v>399973</v>
      </c>
      <c r="D46" s="36">
        <f>C46+12350</f>
        <v>412323</v>
      </c>
      <c r="E46" s="91">
        <f t="shared" si="0"/>
        <v>12350</v>
      </c>
      <c r="F46" s="92">
        <f t="shared" si="1"/>
        <v>1.0309</v>
      </c>
    </row>
    <row r="47" spans="1:6" ht="31.5" customHeight="1">
      <c r="A47" s="39" t="s">
        <v>92</v>
      </c>
      <c r="B47" s="45" t="s">
        <v>93</v>
      </c>
      <c r="C47" s="36">
        <v>650</v>
      </c>
      <c r="D47" s="36">
        <f t="shared" si="2"/>
        <v>650</v>
      </c>
      <c r="E47" s="91" t="str">
        <f t="shared" si="0"/>
        <v>-</v>
      </c>
      <c r="F47" s="92">
        <f t="shared" si="1"/>
        <v>1</v>
      </c>
    </row>
    <row r="48" spans="1:6" ht="31.5" customHeight="1">
      <c r="A48" s="39" t="s">
        <v>191</v>
      </c>
      <c r="B48" s="45" t="s">
        <v>196</v>
      </c>
      <c r="C48" s="36">
        <v>0</v>
      </c>
      <c r="D48" s="36">
        <f t="shared" si="2"/>
        <v>0</v>
      </c>
      <c r="E48" s="91" t="str">
        <f t="shared" si="0"/>
        <v>-</v>
      </c>
      <c r="F48" s="92" t="str">
        <f t="shared" si="1"/>
        <v>-</v>
      </c>
    </row>
    <row r="49" spans="1:6" ht="33" customHeight="1">
      <c r="A49" s="41" t="s">
        <v>16</v>
      </c>
      <c r="B49" s="48" t="s">
        <v>197</v>
      </c>
      <c r="C49" s="36">
        <v>0</v>
      </c>
      <c r="D49" s="36">
        <f t="shared" si="2"/>
        <v>0</v>
      </c>
      <c r="E49" s="91" t="str">
        <f>IF(C49=D49,"-",D49-C49)</f>
        <v>-</v>
      </c>
      <c r="F49" s="92" t="str">
        <f>IF(C49=0,"-",D49/C49)</f>
        <v>-</v>
      </c>
    </row>
    <row r="50" spans="1:6" ht="33" customHeight="1">
      <c r="A50" s="42" t="s">
        <v>17</v>
      </c>
      <c r="B50" s="49" t="s">
        <v>61</v>
      </c>
      <c r="C50" s="36">
        <v>0</v>
      </c>
      <c r="D50" s="36">
        <f t="shared" si="2"/>
        <v>0</v>
      </c>
      <c r="E50" s="91" t="str">
        <f>IF(C50=D50,"-",D50-C50)</f>
        <v>-</v>
      </c>
      <c r="F50" s="92" t="str">
        <f>IF(C50=0,"-",D50/C50)</f>
        <v>-</v>
      </c>
    </row>
    <row r="51" spans="1:6" ht="33" customHeight="1">
      <c r="A51" s="42" t="s">
        <v>192</v>
      </c>
      <c r="B51" s="49" t="s">
        <v>198</v>
      </c>
      <c r="C51" s="36">
        <v>0</v>
      </c>
      <c r="D51" s="36">
        <f t="shared" si="2"/>
        <v>0</v>
      </c>
      <c r="E51" s="91" t="str">
        <f>IF(C51=D51,"-",D51-C51)</f>
        <v>-</v>
      </c>
      <c r="F51" s="92" t="str">
        <f>IF(C51=0,"-",D51/C51)</f>
        <v>-</v>
      </c>
    </row>
    <row r="52" spans="1:6" ht="33" customHeight="1">
      <c r="A52" s="42" t="s">
        <v>193</v>
      </c>
      <c r="B52" s="49" t="s">
        <v>199</v>
      </c>
      <c r="C52" s="36">
        <v>0</v>
      </c>
      <c r="D52" s="36">
        <f>C52</f>
        <v>0</v>
      </c>
      <c r="E52" s="91" t="str">
        <f>IF(C52=D52,"-",D52-C52)</f>
        <v>-</v>
      </c>
      <c r="F52" s="92" t="str">
        <f>IF(C52=0,"-",D52/C52)</f>
        <v>-</v>
      </c>
    </row>
    <row r="53" spans="1:6" ht="33" customHeight="1">
      <c r="A53" s="42" t="s">
        <v>194</v>
      </c>
      <c r="B53" s="49" t="s">
        <v>200</v>
      </c>
      <c r="C53" s="36">
        <v>150</v>
      </c>
      <c r="D53" s="36">
        <f t="shared" si="2"/>
        <v>150</v>
      </c>
      <c r="E53" s="91" t="str">
        <f>IF(C53=D53,"-",D53-C53)</f>
        <v>-</v>
      </c>
      <c r="F53" s="92">
        <f>IF(C53=0,"-",D53/C53)</f>
        <v>1</v>
      </c>
    </row>
    <row r="54" spans="1:6" s="5" customFormat="1" ht="31.5" customHeight="1">
      <c r="A54" s="43" t="s">
        <v>95</v>
      </c>
      <c r="B54" s="50" t="s">
        <v>96</v>
      </c>
      <c r="C54" s="35">
        <v>0</v>
      </c>
      <c r="D54" s="36">
        <f t="shared" si="2"/>
        <v>0</v>
      </c>
      <c r="E54" s="91" t="str">
        <f t="shared" si="0"/>
        <v>-</v>
      </c>
      <c r="F54" s="92" t="str">
        <f t="shared" si="1"/>
        <v>-</v>
      </c>
    </row>
    <row r="55" spans="1:6" s="5" customFormat="1" ht="31.5" customHeight="1">
      <c r="A55" s="43" t="s">
        <v>94</v>
      </c>
      <c r="B55" s="50" t="s">
        <v>97</v>
      </c>
      <c r="C55" s="35">
        <v>102965</v>
      </c>
      <c r="D55" s="36">
        <f>C55</f>
        <v>102965</v>
      </c>
      <c r="E55" s="91" t="str">
        <f t="shared" si="0"/>
        <v>-</v>
      </c>
      <c r="F55" s="92">
        <f t="shared" si="1"/>
        <v>1</v>
      </c>
    </row>
    <row r="56" spans="1:6" s="3" customFormat="1" ht="30" customHeight="1">
      <c r="A56" s="37" t="s">
        <v>18</v>
      </c>
      <c r="B56" s="59" t="s">
        <v>19</v>
      </c>
      <c r="C56" s="34">
        <f>C57+C58+C59+C67+C68+C74+C75+C76</f>
        <v>25565</v>
      </c>
      <c r="D56" s="34">
        <f>D57+D58+D59+D67+D68+D74+D75+D76+D73</f>
        <v>25565</v>
      </c>
      <c r="E56" s="13" t="str">
        <f>IF(C56=D56,"-",D56-C56)</f>
        <v>-</v>
      </c>
      <c r="F56" s="93">
        <f t="shared" si="1"/>
        <v>1</v>
      </c>
    </row>
    <row r="57" spans="1:6" ht="28.5" customHeight="1">
      <c r="A57" s="42" t="s">
        <v>20</v>
      </c>
      <c r="B57" s="53" t="s">
        <v>21</v>
      </c>
      <c r="C57" s="35">
        <v>806</v>
      </c>
      <c r="D57" s="35">
        <f>C57</f>
        <v>806</v>
      </c>
      <c r="E57" s="91" t="str">
        <f aca="true" t="shared" si="3" ref="E57:E77">IF(C57=D57,"-",D57-C57)</f>
        <v>-</v>
      </c>
      <c r="F57" s="92">
        <f t="shared" si="1"/>
        <v>1</v>
      </c>
    </row>
    <row r="58" spans="1:6" ht="28.5" customHeight="1">
      <c r="A58" s="42" t="s">
        <v>22</v>
      </c>
      <c r="B58" s="53" t="s">
        <v>23</v>
      </c>
      <c r="C58" s="35">
        <v>2410</v>
      </c>
      <c r="D58" s="35">
        <f>C58</f>
        <v>2410</v>
      </c>
      <c r="E58" s="91" t="str">
        <f t="shared" si="3"/>
        <v>-</v>
      </c>
      <c r="F58" s="92">
        <f t="shared" si="1"/>
        <v>1</v>
      </c>
    </row>
    <row r="59" spans="1:6" ht="28.5" customHeight="1">
      <c r="A59" s="42" t="s">
        <v>24</v>
      </c>
      <c r="B59" s="54" t="s">
        <v>38</v>
      </c>
      <c r="C59" s="35">
        <f>C60+C62+C63+C64+C65+C66</f>
        <v>125</v>
      </c>
      <c r="D59" s="35">
        <f>D60+D62+D63+D64+D65+D66</f>
        <v>125</v>
      </c>
      <c r="E59" s="91" t="str">
        <f t="shared" si="3"/>
        <v>-</v>
      </c>
      <c r="F59" s="92">
        <f t="shared" si="1"/>
        <v>1</v>
      </c>
    </row>
    <row r="60" spans="1:6" ht="28.5" customHeight="1">
      <c r="A60" s="55" t="s">
        <v>46</v>
      </c>
      <c r="B60" s="56" t="s">
        <v>39</v>
      </c>
      <c r="C60" s="35">
        <v>26</v>
      </c>
      <c r="D60" s="35">
        <f>C60</f>
        <v>26</v>
      </c>
      <c r="E60" s="91" t="str">
        <f t="shared" si="3"/>
        <v>-</v>
      </c>
      <c r="F60" s="92">
        <f t="shared" si="1"/>
        <v>1</v>
      </c>
    </row>
    <row r="61" spans="1:6" ht="28.5" customHeight="1">
      <c r="A61" s="55" t="s">
        <v>47</v>
      </c>
      <c r="B61" s="57" t="s">
        <v>40</v>
      </c>
      <c r="C61" s="35">
        <v>26</v>
      </c>
      <c r="D61" s="35">
        <f aca="true" t="shared" si="4" ref="D61:D73">C61</f>
        <v>26</v>
      </c>
      <c r="E61" s="91" t="str">
        <f t="shared" si="3"/>
        <v>-</v>
      </c>
      <c r="F61" s="92">
        <f t="shared" si="1"/>
        <v>1</v>
      </c>
    </row>
    <row r="62" spans="1:6" ht="28.5" customHeight="1">
      <c r="A62" s="55" t="s">
        <v>48</v>
      </c>
      <c r="B62" s="56" t="s">
        <v>41</v>
      </c>
      <c r="C62" s="35">
        <v>6</v>
      </c>
      <c r="D62" s="35">
        <f t="shared" si="4"/>
        <v>6</v>
      </c>
      <c r="E62" s="91" t="str">
        <f t="shared" si="3"/>
        <v>-</v>
      </c>
      <c r="F62" s="92">
        <f t="shared" si="1"/>
        <v>1</v>
      </c>
    </row>
    <row r="63" spans="1:6" ht="28.5" customHeight="1">
      <c r="A63" s="55" t="s">
        <v>49</v>
      </c>
      <c r="B63" s="56" t="s">
        <v>42</v>
      </c>
      <c r="C63" s="35">
        <v>0</v>
      </c>
      <c r="D63" s="35">
        <f t="shared" si="4"/>
        <v>0</v>
      </c>
      <c r="E63" s="91" t="str">
        <f t="shared" si="3"/>
        <v>-</v>
      </c>
      <c r="F63" s="92" t="str">
        <f t="shared" si="1"/>
        <v>-</v>
      </c>
    </row>
    <row r="64" spans="1:6" ht="28.5" customHeight="1">
      <c r="A64" s="55" t="s">
        <v>50</v>
      </c>
      <c r="B64" s="56" t="s">
        <v>43</v>
      </c>
      <c r="C64" s="35">
        <v>0</v>
      </c>
      <c r="D64" s="35">
        <f t="shared" si="4"/>
        <v>0</v>
      </c>
      <c r="E64" s="91" t="str">
        <f t="shared" si="3"/>
        <v>-</v>
      </c>
      <c r="F64" s="92" t="str">
        <f t="shared" si="1"/>
        <v>-</v>
      </c>
    </row>
    <row r="65" spans="1:6" ht="28.5" customHeight="1">
      <c r="A65" s="55" t="s">
        <v>51</v>
      </c>
      <c r="B65" s="56" t="s">
        <v>44</v>
      </c>
      <c r="C65" s="35">
        <v>88</v>
      </c>
      <c r="D65" s="35">
        <f t="shared" si="4"/>
        <v>88</v>
      </c>
      <c r="E65" s="91" t="str">
        <f t="shared" si="3"/>
        <v>-</v>
      </c>
      <c r="F65" s="92">
        <f t="shared" si="1"/>
        <v>1</v>
      </c>
    </row>
    <row r="66" spans="1:6" ht="28.5" customHeight="1">
      <c r="A66" s="55" t="s">
        <v>52</v>
      </c>
      <c r="B66" s="56" t="s">
        <v>45</v>
      </c>
      <c r="C66" s="35">
        <v>5</v>
      </c>
      <c r="D66" s="35">
        <f t="shared" si="4"/>
        <v>5</v>
      </c>
      <c r="E66" s="91" t="str">
        <f t="shared" si="3"/>
        <v>-</v>
      </c>
      <c r="F66" s="92">
        <f t="shared" si="1"/>
        <v>1</v>
      </c>
    </row>
    <row r="67" spans="1:6" ht="28.5" customHeight="1">
      <c r="A67" s="42" t="s">
        <v>25</v>
      </c>
      <c r="B67" s="53" t="s">
        <v>26</v>
      </c>
      <c r="C67" s="35">
        <v>13363</v>
      </c>
      <c r="D67" s="35">
        <f t="shared" si="4"/>
        <v>13363</v>
      </c>
      <c r="E67" s="91" t="str">
        <f t="shared" si="3"/>
        <v>-</v>
      </c>
      <c r="F67" s="92">
        <f t="shared" si="1"/>
        <v>1</v>
      </c>
    </row>
    <row r="68" spans="1:6" ht="28.5" customHeight="1">
      <c r="A68" s="42" t="s">
        <v>27</v>
      </c>
      <c r="B68" s="54" t="s">
        <v>62</v>
      </c>
      <c r="C68" s="35">
        <f>SUM(C69:C72)</f>
        <v>2697</v>
      </c>
      <c r="D68" s="35">
        <f>SUM(D69:D72)</f>
        <v>2697</v>
      </c>
      <c r="E68" s="91" t="str">
        <f t="shared" si="3"/>
        <v>-</v>
      </c>
      <c r="F68" s="92">
        <f t="shared" si="1"/>
        <v>1</v>
      </c>
    </row>
    <row r="69" spans="1:6" ht="28.5" customHeight="1">
      <c r="A69" s="55" t="s">
        <v>57</v>
      </c>
      <c r="B69" s="56" t="s">
        <v>53</v>
      </c>
      <c r="C69" s="35">
        <v>1910</v>
      </c>
      <c r="D69" s="35">
        <f>C69</f>
        <v>1910</v>
      </c>
      <c r="E69" s="91" t="str">
        <f t="shared" si="3"/>
        <v>-</v>
      </c>
      <c r="F69" s="92">
        <f t="shared" si="1"/>
        <v>1</v>
      </c>
    </row>
    <row r="70" spans="1:6" ht="28.5" customHeight="1">
      <c r="A70" s="55" t="s">
        <v>58</v>
      </c>
      <c r="B70" s="56" t="s">
        <v>54</v>
      </c>
      <c r="C70" s="35">
        <v>327</v>
      </c>
      <c r="D70" s="35">
        <f>C70</f>
        <v>327</v>
      </c>
      <c r="E70" s="91" t="str">
        <f t="shared" si="3"/>
        <v>-</v>
      </c>
      <c r="F70" s="92">
        <f t="shared" si="1"/>
        <v>1</v>
      </c>
    </row>
    <row r="71" spans="1:6" ht="28.5" customHeight="1">
      <c r="A71" s="55" t="s">
        <v>59</v>
      </c>
      <c r="B71" s="56" t="s">
        <v>55</v>
      </c>
      <c r="C71" s="35">
        <v>0</v>
      </c>
      <c r="D71" s="35">
        <f t="shared" si="4"/>
        <v>0</v>
      </c>
      <c r="E71" s="91" t="str">
        <f t="shared" si="3"/>
        <v>-</v>
      </c>
      <c r="F71" s="92" t="str">
        <f t="shared" si="1"/>
        <v>-</v>
      </c>
    </row>
    <row r="72" spans="1:6" ht="28.5" customHeight="1">
      <c r="A72" s="55" t="s">
        <v>60</v>
      </c>
      <c r="B72" s="56" t="s">
        <v>56</v>
      </c>
      <c r="C72" s="35">
        <v>460</v>
      </c>
      <c r="D72" s="35">
        <f>C72</f>
        <v>460</v>
      </c>
      <c r="E72" s="91" t="str">
        <f t="shared" si="3"/>
        <v>-</v>
      </c>
      <c r="F72" s="92">
        <f t="shared" si="1"/>
        <v>1</v>
      </c>
    </row>
    <row r="73" spans="1:6" ht="28.5" customHeight="1">
      <c r="A73" s="42" t="s">
        <v>28</v>
      </c>
      <c r="B73" s="53" t="s">
        <v>29</v>
      </c>
      <c r="C73" s="35">
        <v>0</v>
      </c>
      <c r="D73" s="35">
        <f t="shared" si="4"/>
        <v>0</v>
      </c>
      <c r="E73" s="91" t="str">
        <f t="shared" si="3"/>
        <v>-</v>
      </c>
      <c r="F73" s="92" t="str">
        <f aca="true" t="shared" si="5" ref="F73:F81">IF(C73=0,"-",D73/C73)</f>
        <v>-</v>
      </c>
    </row>
    <row r="74" spans="1:6" ht="48" customHeight="1">
      <c r="A74" s="42" t="s">
        <v>30</v>
      </c>
      <c r="B74" s="53" t="s">
        <v>148</v>
      </c>
      <c r="C74" s="36">
        <v>5682</v>
      </c>
      <c r="D74" s="35">
        <f>C74</f>
        <v>5682</v>
      </c>
      <c r="E74" s="91" t="str">
        <f t="shared" si="3"/>
        <v>-</v>
      </c>
      <c r="F74" s="94">
        <f t="shared" si="5"/>
        <v>1</v>
      </c>
    </row>
    <row r="75" spans="1:6" ht="35.25" customHeight="1">
      <c r="A75" s="42" t="s">
        <v>31</v>
      </c>
      <c r="B75" s="53" t="s">
        <v>32</v>
      </c>
      <c r="C75" s="36">
        <v>129</v>
      </c>
      <c r="D75" s="35">
        <f>C75</f>
        <v>129</v>
      </c>
      <c r="E75" s="91" t="str">
        <f t="shared" si="3"/>
        <v>-</v>
      </c>
      <c r="F75" s="94">
        <f t="shared" si="5"/>
        <v>1</v>
      </c>
    </row>
    <row r="76" spans="1:6" ht="35.25" customHeight="1">
      <c r="A76" s="42" t="s">
        <v>33</v>
      </c>
      <c r="B76" s="53" t="s">
        <v>34</v>
      </c>
      <c r="C76" s="35">
        <v>353</v>
      </c>
      <c r="D76" s="35">
        <f>C76</f>
        <v>353</v>
      </c>
      <c r="E76" s="91" t="str">
        <f t="shared" si="3"/>
        <v>-</v>
      </c>
      <c r="F76" s="92">
        <f t="shared" si="5"/>
        <v>1</v>
      </c>
    </row>
    <row r="77" spans="1:6" s="3" customFormat="1" ht="30" customHeight="1">
      <c r="A77" s="44" t="s">
        <v>35</v>
      </c>
      <c r="B77" s="58" t="s">
        <v>202</v>
      </c>
      <c r="C77" s="38">
        <f>SUM(C78:C81)</f>
        <v>12369</v>
      </c>
      <c r="D77" s="38">
        <f>SUM(D78:D81)</f>
        <v>12369</v>
      </c>
      <c r="E77" s="13" t="str">
        <f t="shared" si="3"/>
        <v>-</v>
      </c>
      <c r="F77" s="95">
        <f t="shared" si="5"/>
        <v>1</v>
      </c>
    </row>
    <row r="78" spans="1:6" ht="42" customHeight="1">
      <c r="A78" s="42" t="s">
        <v>153</v>
      </c>
      <c r="B78" s="53" t="s">
        <v>203</v>
      </c>
      <c r="C78" s="35">
        <v>477</v>
      </c>
      <c r="D78" s="35">
        <f>C78</f>
        <v>477</v>
      </c>
      <c r="E78" s="96" t="str">
        <f>IF(C78=D78,"-",D78-C78)</f>
        <v>-</v>
      </c>
      <c r="F78" s="102">
        <f t="shared" si="5"/>
        <v>1</v>
      </c>
    </row>
    <row r="79" spans="1:6" ht="31.5" customHeight="1">
      <c r="A79" s="42" t="s">
        <v>36</v>
      </c>
      <c r="B79" s="53" t="s">
        <v>65</v>
      </c>
      <c r="C79" s="35">
        <v>11617</v>
      </c>
      <c r="D79" s="35">
        <f>C79</f>
        <v>11617</v>
      </c>
      <c r="E79" s="96" t="str">
        <f>IF(C79=D79,"-",D79-C79)</f>
        <v>-</v>
      </c>
      <c r="F79" s="102">
        <f t="shared" si="5"/>
        <v>1</v>
      </c>
    </row>
    <row r="80" spans="1:6" ht="31.5" customHeight="1">
      <c r="A80" s="42" t="s">
        <v>37</v>
      </c>
      <c r="B80" s="53" t="s">
        <v>204</v>
      </c>
      <c r="C80" s="35">
        <v>0</v>
      </c>
      <c r="D80" s="35">
        <f>C80</f>
        <v>0</v>
      </c>
      <c r="E80" s="96" t="str">
        <f>IF(C80=D80,"-",D80-C80)</f>
        <v>-</v>
      </c>
      <c r="F80" s="102" t="str">
        <f t="shared" si="5"/>
        <v>-</v>
      </c>
    </row>
    <row r="81" spans="1:6" ht="31.5" customHeight="1">
      <c r="A81" s="42" t="s">
        <v>156</v>
      </c>
      <c r="B81" s="53" t="s">
        <v>157</v>
      </c>
      <c r="C81" s="35">
        <v>275</v>
      </c>
      <c r="D81" s="35">
        <f>C81</f>
        <v>275</v>
      </c>
      <c r="E81" s="96" t="str">
        <f>IF(C81=D81,"-",D81-C81)</f>
        <v>-</v>
      </c>
      <c r="F81" s="102">
        <f t="shared" si="5"/>
        <v>1</v>
      </c>
    </row>
    <row r="95" ht="45" customHeight="1"/>
    <row r="96" ht="45" customHeight="1"/>
    <row r="99" ht="69.75" customHeight="1"/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1" r:id="rId1"/>
  <headerFooter alignWithMargins="0">
    <oddFooter>&amp;R&amp;20&amp;P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81"/>
  <sheetViews>
    <sheetView showGridLines="0" zoomScale="55" zoomScaleNormal="55" zoomScaleSheetLayoutView="55" zoomScalePageLayoutView="0" workbookViewId="0" topLeftCell="A1">
      <pane xSplit="2" ySplit="7" topLeftCell="C8" activePane="bottomRight" state="frozen"/>
      <selection pane="topLeft" activeCell="G1" sqref="G1:I16384"/>
      <selection pane="topRight" activeCell="G1" sqref="G1:I16384"/>
      <selection pane="bottomLeft" activeCell="G1" sqref="G1:I16384"/>
      <selection pane="bottomRight" activeCell="G1" sqref="G1:I16384"/>
    </sheetView>
  </sheetViews>
  <sheetFormatPr defaultColWidth="9.00390625" defaultRowHeight="12.75"/>
  <cols>
    <col min="1" max="1" width="9.125" style="2" customWidth="1"/>
    <col min="2" max="2" width="123.625" style="2" customWidth="1"/>
    <col min="3" max="6" width="20.75390625" style="2" customWidth="1"/>
    <col min="7" max="16384" width="9.125" style="2" customWidth="1"/>
  </cols>
  <sheetData>
    <row r="1" spans="1:6" s="61" customFormat="1" ht="33" customHeight="1">
      <c r="A1" s="166" t="str">
        <f>NFZ!A1</f>
        <v>ZMIANA PLANU FINANSOWEGO NARODOWEGO FUNDUSZU ZDROWIA NA 2009 ROK Z 27 MARCA 2009 R.</v>
      </c>
      <c r="B1" s="166"/>
      <c r="C1" s="166"/>
      <c r="D1" s="166"/>
      <c r="E1" s="166"/>
      <c r="F1" s="166"/>
    </row>
    <row r="2" spans="1:3" s="63" customFormat="1" ht="33" customHeight="1">
      <c r="A2" s="164" t="s">
        <v>100</v>
      </c>
      <c r="B2" s="164"/>
      <c r="C2" s="164"/>
    </row>
    <row r="3" spans="1:5" ht="33" customHeight="1">
      <c r="A3" s="1"/>
      <c r="B3" s="89"/>
      <c r="C3" s="30"/>
      <c r="E3" s="30" t="s">
        <v>117</v>
      </c>
    </row>
    <row r="4" spans="1:6" s="6" customFormat="1" ht="33" customHeight="1">
      <c r="A4" s="165" t="s">
        <v>64</v>
      </c>
      <c r="B4" s="165" t="s">
        <v>63</v>
      </c>
      <c r="C4" s="162" t="s">
        <v>235</v>
      </c>
      <c r="D4" s="161" t="s">
        <v>229</v>
      </c>
      <c r="E4" s="161" t="s">
        <v>234</v>
      </c>
      <c r="F4" s="161" t="s">
        <v>233</v>
      </c>
    </row>
    <row r="5" spans="1:6" s="6" customFormat="1" ht="33" customHeight="1">
      <c r="A5" s="165"/>
      <c r="B5" s="165"/>
      <c r="C5" s="163"/>
      <c r="D5" s="161"/>
      <c r="E5" s="161"/>
      <c r="F5" s="161"/>
    </row>
    <row r="6" spans="1:6" s="4" customFormat="1" ht="14.25">
      <c r="A6" s="31">
        <v>1</v>
      </c>
      <c r="B6" s="32">
        <v>2</v>
      </c>
      <c r="C6" s="32" t="s">
        <v>114</v>
      </c>
      <c r="D6" s="32" t="s">
        <v>230</v>
      </c>
      <c r="E6" s="32" t="s">
        <v>231</v>
      </c>
      <c r="F6" s="32" t="s">
        <v>232</v>
      </c>
    </row>
    <row r="7" spans="1:6" s="3" customFormat="1" ht="30" customHeight="1">
      <c r="A7" s="33" t="s">
        <v>0</v>
      </c>
      <c r="B7" s="51" t="s">
        <v>201</v>
      </c>
      <c r="C7" s="16">
        <f>C10+C13+C16+C20+C23+C26+C29+C32+C35+C38+C41+C44+C46+C49+C50+C51+C52+C53</f>
        <v>2858097</v>
      </c>
      <c r="D7" s="16">
        <f>D10+D13+D16+D20+D23+D26+D29+D32+D35+D38+D41+D44+D46+D49+D50+D51+D52+D53</f>
        <v>2904109</v>
      </c>
      <c r="E7" s="13">
        <f>IF(C7=D7,"-",D7-C7)</f>
        <v>46012</v>
      </c>
      <c r="F7" s="90">
        <f>IF(C7=0,"-",D7/C7)</f>
        <v>1.016</v>
      </c>
    </row>
    <row r="8" spans="1:6" s="3" customFormat="1" ht="48.75" customHeight="1">
      <c r="A8" s="39" t="s">
        <v>88</v>
      </c>
      <c r="B8" s="45" t="s">
        <v>89</v>
      </c>
      <c r="C8" s="35">
        <f>C11+C14+C17+C21+C24+C27+C30+C33+C36+C39+C42</f>
        <v>0</v>
      </c>
      <c r="D8" s="35">
        <f>D11+D14+D17+D21+D24+D27+D30+D33+D36+D39+D42</f>
        <v>0</v>
      </c>
      <c r="E8" s="91" t="str">
        <f>IF(C8=D8,"-",D8-C8)</f>
        <v>-</v>
      </c>
      <c r="F8" s="92" t="str">
        <f>IF(C8=0,"-",D8/C8)</f>
        <v>-</v>
      </c>
    </row>
    <row r="9" spans="1:6" s="3" customFormat="1" ht="30.75" customHeight="1">
      <c r="A9" s="39" t="s">
        <v>178</v>
      </c>
      <c r="B9" s="46" t="s">
        <v>195</v>
      </c>
      <c r="C9" s="52">
        <f>C12+C15+C18+C22+C25+C28+C31+C34+C37+C40+C43+C48+C45</f>
        <v>0</v>
      </c>
      <c r="D9" s="52">
        <f>D12+D15+D18+D22+D25+D28+D31+D34+D37+D40+D43+D48+D45</f>
        <v>0</v>
      </c>
      <c r="E9" s="91" t="str">
        <f aca="true" t="shared" si="0" ref="E9:E55">IF(C9=D9,"-",D9-C9)</f>
        <v>-</v>
      </c>
      <c r="F9" s="92" t="str">
        <f aca="true" t="shared" si="1" ref="F9:F72">IF(C9=0,"-",D9/C9)</f>
        <v>-</v>
      </c>
    </row>
    <row r="10" spans="1:6" ht="31.5" customHeight="1">
      <c r="A10" s="40" t="s">
        <v>1</v>
      </c>
      <c r="B10" s="47" t="s">
        <v>66</v>
      </c>
      <c r="C10" s="36">
        <v>345335</v>
      </c>
      <c r="D10" s="36">
        <f>C10+14500</f>
        <v>359835</v>
      </c>
      <c r="E10" s="91">
        <f t="shared" si="0"/>
        <v>14500</v>
      </c>
      <c r="F10" s="92">
        <f t="shared" si="1"/>
        <v>1.042</v>
      </c>
    </row>
    <row r="11" spans="1:6" ht="31.5" customHeight="1">
      <c r="A11" s="39" t="s">
        <v>67</v>
      </c>
      <c r="B11" s="46" t="s">
        <v>87</v>
      </c>
      <c r="C11" s="35">
        <v>0</v>
      </c>
      <c r="D11" s="36">
        <f aca="true" t="shared" si="2" ref="D11:D54">C11</f>
        <v>0</v>
      </c>
      <c r="E11" s="91" t="str">
        <f t="shared" si="0"/>
        <v>-</v>
      </c>
      <c r="F11" s="92" t="str">
        <f t="shared" si="1"/>
        <v>-</v>
      </c>
    </row>
    <row r="12" spans="1:6" ht="31.5" customHeight="1">
      <c r="A12" s="39" t="s">
        <v>179</v>
      </c>
      <c r="B12" s="46" t="s">
        <v>196</v>
      </c>
      <c r="C12" s="35">
        <v>0</v>
      </c>
      <c r="D12" s="36">
        <f t="shared" si="2"/>
        <v>0</v>
      </c>
      <c r="E12" s="91" t="str">
        <f t="shared" si="0"/>
        <v>-</v>
      </c>
      <c r="F12" s="92" t="str">
        <f t="shared" si="1"/>
        <v>-</v>
      </c>
    </row>
    <row r="13" spans="1:6" ht="31.5" customHeight="1">
      <c r="A13" s="40" t="s">
        <v>2</v>
      </c>
      <c r="B13" s="47" t="s">
        <v>68</v>
      </c>
      <c r="C13" s="36">
        <v>217524</v>
      </c>
      <c r="D13" s="36">
        <f>C13</f>
        <v>217524</v>
      </c>
      <c r="E13" s="91" t="str">
        <f t="shared" si="0"/>
        <v>-</v>
      </c>
      <c r="F13" s="92">
        <f t="shared" si="1"/>
        <v>1</v>
      </c>
    </row>
    <row r="14" spans="1:6" ht="31.5" customHeight="1">
      <c r="A14" s="39" t="s">
        <v>69</v>
      </c>
      <c r="B14" s="46" t="s">
        <v>87</v>
      </c>
      <c r="C14" s="35">
        <v>0</v>
      </c>
      <c r="D14" s="36">
        <f t="shared" si="2"/>
        <v>0</v>
      </c>
      <c r="E14" s="91" t="str">
        <f t="shared" si="0"/>
        <v>-</v>
      </c>
      <c r="F14" s="92" t="str">
        <f t="shared" si="1"/>
        <v>-</v>
      </c>
    </row>
    <row r="15" spans="1:6" ht="31.5" customHeight="1">
      <c r="A15" s="39" t="s">
        <v>180</v>
      </c>
      <c r="B15" s="46" t="s">
        <v>196</v>
      </c>
      <c r="C15" s="35">
        <v>0</v>
      </c>
      <c r="D15" s="36">
        <f t="shared" si="2"/>
        <v>0</v>
      </c>
      <c r="E15" s="91" t="str">
        <f t="shared" si="0"/>
        <v>-</v>
      </c>
      <c r="F15" s="92" t="str">
        <f t="shared" si="1"/>
        <v>-</v>
      </c>
    </row>
    <row r="16" spans="1:6" ht="31.5" customHeight="1">
      <c r="A16" s="40" t="s">
        <v>3</v>
      </c>
      <c r="B16" s="47" t="s">
        <v>227</v>
      </c>
      <c r="C16" s="36">
        <v>1377407</v>
      </c>
      <c r="D16" s="36">
        <f>C16+31512</f>
        <v>1408919</v>
      </c>
      <c r="E16" s="91">
        <f t="shared" si="0"/>
        <v>31512</v>
      </c>
      <c r="F16" s="92">
        <f t="shared" si="1"/>
        <v>1.0229</v>
      </c>
    </row>
    <row r="17" spans="1:6" ht="31.5" customHeight="1">
      <c r="A17" s="39" t="s">
        <v>70</v>
      </c>
      <c r="B17" s="46" t="s">
        <v>87</v>
      </c>
      <c r="C17" s="35">
        <v>0</v>
      </c>
      <c r="D17" s="36">
        <f t="shared" si="2"/>
        <v>0</v>
      </c>
      <c r="E17" s="91" t="str">
        <f t="shared" si="0"/>
        <v>-</v>
      </c>
      <c r="F17" s="92" t="str">
        <f t="shared" si="1"/>
        <v>-</v>
      </c>
    </row>
    <row r="18" spans="1:6" ht="31.5" customHeight="1">
      <c r="A18" s="39" t="s">
        <v>90</v>
      </c>
      <c r="B18" s="46" t="s">
        <v>196</v>
      </c>
      <c r="C18" s="36">
        <v>0</v>
      </c>
      <c r="D18" s="36">
        <f t="shared" si="2"/>
        <v>0</v>
      </c>
      <c r="E18" s="91" t="str">
        <f t="shared" si="0"/>
        <v>-</v>
      </c>
      <c r="F18" s="92" t="str">
        <f t="shared" si="1"/>
        <v>-</v>
      </c>
    </row>
    <row r="19" spans="1:6" ht="31.5" customHeight="1">
      <c r="A19" s="39" t="s">
        <v>181</v>
      </c>
      <c r="B19" s="45" t="s">
        <v>91</v>
      </c>
      <c r="C19" s="36">
        <v>45065</v>
      </c>
      <c r="D19" s="36">
        <f>C19+11512</f>
        <v>56577</v>
      </c>
      <c r="E19" s="91">
        <f t="shared" si="0"/>
        <v>11512</v>
      </c>
      <c r="F19" s="92">
        <f t="shared" si="1"/>
        <v>1.2555</v>
      </c>
    </row>
    <row r="20" spans="1:6" ht="31.5" customHeight="1">
      <c r="A20" s="40" t="s">
        <v>4</v>
      </c>
      <c r="B20" s="47" t="s">
        <v>71</v>
      </c>
      <c r="C20" s="36">
        <v>104959</v>
      </c>
      <c r="D20" s="36">
        <f>C20</f>
        <v>104959</v>
      </c>
      <c r="E20" s="91" t="str">
        <f t="shared" si="0"/>
        <v>-</v>
      </c>
      <c r="F20" s="92">
        <f t="shared" si="1"/>
        <v>1</v>
      </c>
    </row>
    <row r="21" spans="1:6" ht="31.5" customHeight="1">
      <c r="A21" s="39" t="s">
        <v>72</v>
      </c>
      <c r="B21" s="46" t="s">
        <v>87</v>
      </c>
      <c r="C21" s="35">
        <v>0</v>
      </c>
      <c r="D21" s="36">
        <f t="shared" si="2"/>
        <v>0</v>
      </c>
      <c r="E21" s="91" t="str">
        <f t="shared" si="0"/>
        <v>-</v>
      </c>
      <c r="F21" s="92" t="str">
        <f t="shared" si="1"/>
        <v>-</v>
      </c>
    </row>
    <row r="22" spans="1:6" ht="31.5" customHeight="1">
      <c r="A22" s="39" t="s">
        <v>182</v>
      </c>
      <c r="B22" s="46" t="s">
        <v>196</v>
      </c>
      <c r="C22" s="35">
        <v>0</v>
      </c>
      <c r="D22" s="36">
        <f t="shared" si="2"/>
        <v>0</v>
      </c>
      <c r="E22" s="91" t="str">
        <f t="shared" si="0"/>
        <v>-</v>
      </c>
      <c r="F22" s="92" t="str">
        <f t="shared" si="1"/>
        <v>-</v>
      </c>
    </row>
    <row r="23" spans="1:6" ht="31.5" customHeight="1">
      <c r="A23" s="40" t="s">
        <v>5</v>
      </c>
      <c r="B23" s="47" t="s">
        <v>73</v>
      </c>
      <c r="C23" s="36">
        <v>85889</v>
      </c>
      <c r="D23" s="36">
        <f>C23</f>
        <v>85889</v>
      </c>
      <c r="E23" s="91" t="str">
        <f t="shared" si="0"/>
        <v>-</v>
      </c>
      <c r="F23" s="92">
        <f t="shared" si="1"/>
        <v>1</v>
      </c>
    </row>
    <row r="24" spans="1:6" ht="31.5" customHeight="1">
      <c r="A24" s="39" t="s">
        <v>74</v>
      </c>
      <c r="B24" s="46" t="s">
        <v>87</v>
      </c>
      <c r="C24" s="35">
        <v>0</v>
      </c>
      <c r="D24" s="36">
        <f t="shared" si="2"/>
        <v>0</v>
      </c>
      <c r="E24" s="91" t="str">
        <f t="shared" si="0"/>
        <v>-</v>
      </c>
      <c r="F24" s="92" t="str">
        <f t="shared" si="1"/>
        <v>-</v>
      </c>
    </row>
    <row r="25" spans="1:6" ht="31.5" customHeight="1">
      <c r="A25" s="39" t="s">
        <v>183</v>
      </c>
      <c r="B25" s="46" t="s">
        <v>196</v>
      </c>
      <c r="C25" s="35">
        <v>0</v>
      </c>
      <c r="D25" s="36">
        <f t="shared" si="2"/>
        <v>0</v>
      </c>
      <c r="E25" s="91" t="str">
        <f t="shared" si="0"/>
        <v>-</v>
      </c>
      <c r="F25" s="92" t="str">
        <f t="shared" si="1"/>
        <v>-</v>
      </c>
    </row>
    <row r="26" spans="1:6" ht="31.5" customHeight="1">
      <c r="A26" s="40" t="s">
        <v>6</v>
      </c>
      <c r="B26" s="47" t="s">
        <v>75</v>
      </c>
      <c r="C26" s="36">
        <v>47600</v>
      </c>
      <c r="D26" s="36">
        <f>C26</f>
        <v>47600</v>
      </c>
      <c r="E26" s="91" t="str">
        <f t="shared" si="0"/>
        <v>-</v>
      </c>
      <c r="F26" s="92">
        <f t="shared" si="1"/>
        <v>1</v>
      </c>
    </row>
    <row r="27" spans="1:6" ht="31.5" customHeight="1">
      <c r="A27" s="39" t="s">
        <v>76</v>
      </c>
      <c r="B27" s="46" t="s">
        <v>87</v>
      </c>
      <c r="C27" s="35">
        <v>0</v>
      </c>
      <c r="D27" s="36">
        <f t="shared" si="2"/>
        <v>0</v>
      </c>
      <c r="E27" s="91" t="str">
        <f t="shared" si="0"/>
        <v>-</v>
      </c>
      <c r="F27" s="92" t="str">
        <f t="shared" si="1"/>
        <v>-</v>
      </c>
    </row>
    <row r="28" spans="1:6" ht="31.5" customHeight="1">
      <c r="A28" s="39" t="s">
        <v>184</v>
      </c>
      <c r="B28" s="46" t="s">
        <v>196</v>
      </c>
      <c r="C28" s="35">
        <v>0</v>
      </c>
      <c r="D28" s="36">
        <f t="shared" si="2"/>
        <v>0</v>
      </c>
      <c r="E28" s="91" t="str">
        <f t="shared" si="0"/>
        <v>-</v>
      </c>
      <c r="F28" s="92" t="str">
        <f t="shared" si="1"/>
        <v>-</v>
      </c>
    </row>
    <row r="29" spans="1:6" ht="31.5" customHeight="1">
      <c r="A29" s="40" t="s">
        <v>7</v>
      </c>
      <c r="B29" s="47" t="s">
        <v>77</v>
      </c>
      <c r="C29" s="36">
        <v>125243</v>
      </c>
      <c r="D29" s="36">
        <f>C29</f>
        <v>125243</v>
      </c>
      <c r="E29" s="91" t="str">
        <f t="shared" si="0"/>
        <v>-</v>
      </c>
      <c r="F29" s="92">
        <f t="shared" si="1"/>
        <v>1</v>
      </c>
    </row>
    <row r="30" spans="1:6" ht="31.5" customHeight="1">
      <c r="A30" s="39" t="s">
        <v>78</v>
      </c>
      <c r="B30" s="46" t="s">
        <v>87</v>
      </c>
      <c r="C30" s="35">
        <v>0</v>
      </c>
      <c r="D30" s="36">
        <f t="shared" si="2"/>
        <v>0</v>
      </c>
      <c r="E30" s="91" t="str">
        <f t="shared" si="0"/>
        <v>-</v>
      </c>
      <c r="F30" s="92" t="str">
        <f t="shared" si="1"/>
        <v>-</v>
      </c>
    </row>
    <row r="31" spans="1:6" ht="31.5" customHeight="1">
      <c r="A31" s="39" t="s">
        <v>185</v>
      </c>
      <c r="B31" s="46" t="s">
        <v>196</v>
      </c>
      <c r="C31" s="35">
        <v>0</v>
      </c>
      <c r="D31" s="36">
        <f t="shared" si="2"/>
        <v>0</v>
      </c>
      <c r="E31" s="91" t="str">
        <f t="shared" si="0"/>
        <v>-</v>
      </c>
      <c r="F31" s="92" t="str">
        <f t="shared" si="1"/>
        <v>-</v>
      </c>
    </row>
    <row r="32" spans="1:6" ht="31.5" customHeight="1">
      <c r="A32" s="40" t="s">
        <v>8</v>
      </c>
      <c r="B32" s="47" t="s">
        <v>79</v>
      </c>
      <c r="C32" s="36">
        <v>40014</v>
      </c>
      <c r="D32" s="36">
        <f t="shared" si="2"/>
        <v>40014</v>
      </c>
      <c r="E32" s="91" t="str">
        <f t="shared" si="0"/>
        <v>-</v>
      </c>
      <c r="F32" s="92">
        <f t="shared" si="1"/>
        <v>1</v>
      </c>
    </row>
    <row r="33" spans="1:6" ht="31.5" customHeight="1">
      <c r="A33" s="39" t="s">
        <v>80</v>
      </c>
      <c r="B33" s="46" t="s">
        <v>87</v>
      </c>
      <c r="C33" s="35">
        <v>0</v>
      </c>
      <c r="D33" s="36">
        <f t="shared" si="2"/>
        <v>0</v>
      </c>
      <c r="E33" s="91" t="str">
        <f t="shared" si="0"/>
        <v>-</v>
      </c>
      <c r="F33" s="92" t="str">
        <f t="shared" si="1"/>
        <v>-</v>
      </c>
    </row>
    <row r="34" spans="1:6" ht="31.5" customHeight="1">
      <c r="A34" s="39" t="s">
        <v>186</v>
      </c>
      <c r="B34" s="46" t="s">
        <v>196</v>
      </c>
      <c r="C34" s="35">
        <v>0</v>
      </c>
      <c r="D34" s="36">
        <f t="shared" si="2"/>
        <v>0</v>
      </c>
      <c r="E34" s="91" t="str">
        <f t="shared" si="0"/>
        <v>-</v>
      </c>
      <c r="F34" s="92" t="str">
        <f t="shared" si="1"/>
        <v>-</v>
      </c>
    </row>
    <row r="35" spans="1:6" ht="31.5" customHeight="1">
      <c r="A35" s="40" t="s">
        <v>9</v>
      </c>
      <c r="B35" s="47" t="s">
        <v>81</v>
      </c>
      <c r="C35" s="36">
        <v>2300</v>
      </c>
      <c r="D35" s="36">
        <f t="shared" si="2"/>
        <v>2300</v>
      </c>
      <c r="E35" s="91" t="str">
        <f t="shared" si="0"/>
        <v>-</v>
      </c>
      <c r="F35" s="92">
        <f t="shared" si="1"/>
        <v>1</v>
      </c>
    </row>
    <row r="36" spans="1:6" ht="31.5" customHeight="1">
      <c r="A36" s="39" t="s">
        <v>82</v>
      </c>
      <c r="B36" s="46" t="s">
        <v>87</v>
      </c>
      <c r="C36" s="35">
        <v>0</v>
      </c>
      <c r="D36" s="36">
        <f t="shared" si="2"/>
        <v>0</v>
      </c>
      <c r="E36" s="91" t="str">
        <f t="shared" si="0"/>
        <v>-</v>
      </c>
      <c r="F36" s="92" t="str">
        <f t="shared" si="1"/>
        <v>-</v>
      </c>
    </row>
    <row r="37" spans="1:6" ht="31.5" customHeight="1">
      <c r="A37" s="39" t="s">
        <v>187</v>
      </c>
      <c r="B37" s="46" t="s">
        <v>196</v>
      </c>
      <c r="C37" s="35">
        <v>0</v>
      </c>
      <c r="D37" s="36">
        <f t="shared" si="2"/>
        <v>0</v>
      </c>
      <c r="E37" s="91" t="str">
        <f t="shared" si="0"/>
        <v>-</v>
      </c>
      <c r="F37" s="92" t="str">
        <f t="shared" si="1"/>
        <v>-</v>
      </c>
    </row>
    <row r="38" spans="1:6" ht="36.75" customHeight="1">
      <c r="A38" s="40" t="s">
        <v>10</v>
      </c>
      <c r="B38" s="47" t="s">
        <v>86</v>
      </c>
      <c r="C38" s="36">
        <v>7513</v>
      </c>
      <c r="D38" s="36">
        <f>C38</f>
        <v>7513</v>
      </c>
      <c r="E38" s="91" t="str">
        <f t="shared" si="0"/>
        <v>-</v>
      </c>
      <c r="F38" s="92">
        <f t="shared" si="1"/>
        <v>1</v>
      </c>
    </row>
    <row r="39" spans="1:6" ht="31.5" customHeight="1">
      <c r="A39" s="39" t="s">
        <v>83</v>
      </c>
      <c r="B39" s="46" t="s">
        <v>87</v>
      </c>
      <c r="C39" s="35">
        <v>0</v>
      </c>
      <c r="D39" s="36">
        <f t="shared" si="2"/>
        <v>0</v>
      </c>
      <c r="E39" s="91" t="str">
        <f t="shared" si="0"/>
        <v>-</v>
      </c>
      <c r="F39" s="92" t="str">
        <f t="shared" si="1"/>
        <v>-</v>
      </c>
    </row>
    <row r="40" spans="1:6" ht="31.5" customHeight="1">
      <c r="A40" s="39" t="s">
        <v>188</v>
      </c>
      <c r="B40" s="46" t="s">
        <v>196</v>
      </c>
      <c r="C40" s="35">
        <v>0</v>
      </c>
      <c r="D40" s="36">
        <f t="shared" si="2"/>
        <v>0</v>
      </c>
      <c r="E40" s="91" t="str">
        <f t="shared" si="0"/>
        <v>-</v>
      </c>
      <c r="F40" s="92" t="str">
        <f t="shared" si="1"/>
        <v>-</v>
      </c>
    </row>
    <row r="41" spans="1:6" ht="31.5" customHeight="1">
      <c r="A41" s="40" t="s">
        <v>11</v>
      </c>
      <c r="B41" s="47" t="s">
        <v>84</v>
      </c>
      <c r="C41" s="36">
        <v>64990</v>
      </c>
      <c r="D41" s="36">
        <f>C41</f>
        <v>64990</v>
      </c>
      <c r="E41" s="91" t="str">
        <f t="shared" si="0"/>
        <v>-</v>
      </c>
      <c r="F41" s="92">
        <f t="shared" si="1"/>
        <v>1</v>
      </c>
    </row>
    <row r="42" spans="1:6" ht="31.5" customHeight="1">
      <c r="A42" s="39" t="s">
        <v>85</v>
      </c>
      <c r="B42" s="46" t="s">
        <v>87</v>
      </c>
      <c r="C42" s="35">
        <v>0</v>
      </c>
      <c r="D42" s="36">
        <f t="shared" si="2"/>
        <v>0</v>
      </c>
      <c r="E42" s="91" t="str">
        <f t="shared" si="0"/>
        <v>-</v>
      </c>
      <c r="F42" s="92" t="str">
        <f t="shared" si="1"/>
        <v>-</v>
      </c>
    </row>
    <row r="43" spans="1:6" ht="31.5" customHeight="1">
      <c r="A43" s="39" t="s">
        <v>189</v>
      </c>
      <c r="B43" s="46" t="s">
        <v>196</v>
      </c>
      <c r="C43" s="35">
        <v>0</v>
      </c>
      <c r="D43" s="36">
        <f t="shared" si="2"/>
        <v>0</v>
      </c>
      <c r="E43" s="91" t="str">
        <f t="shared" si="0"/>
        <v>-</v>
      </c>
      <c r="F43" s="92" t="str">
        <f t="shared" si="1"/>
        <v>-</v>
      </c>
    </row>
    <row r="44" spans="1:6" ht="31.5" customHeight="1">
      <c r="A44" s="40" t="s">
        <v>12</v>
      </c>
      <c r="B44" s="47" t="s">
        <v>13</v>
      </c>
      <c r="C44" s="36">
        <v>30000</v>
      </c>
      <c r="D44" s="36">
        <f t="shared" si="2"/>
        <v>30000</v>
      </c>
      <c r="E44" s="91" t="str">
        <f t="shared" si="0"/>
        <v>-</v>
      </c>
      <c r="F44" s="92">
        <f t="shared" si="1"/>
        <v>1</v>
      </c>
    </row>
    <row r="45" spans="1:6" ht="31.5" customHeight="1">
      <c r="A45" s="39" t="s">
        <v>190</v>
      </c>
      <c r="B45" s="45" t="s">
        <v>196</v>
      </c>
      <c r="C45" s="36">
        <v>0</v>
      </c>
      <c r="D45" s="36">
        <f t="shared" si="2"/>
        <v>0</v>
      </c>
      <c r="E45" s="91" t="str">
        <f t="shared" si="0"/>
        <v>-</v>
      </c>
      <c r="F45" s="92" t="str">
        <f t="shared" si="1"/>
        <v>-</v>
      </c>
    </row>
    <row r="46" spans="1:6" ht="31.5" customHeight="1">
      <c r="A46" s="40" t="s">
        <v>14</v>
      </c>
      <c r="B46" s="47" t="s">
        <v>15</v>
      </c>
      <c r="C46" s="36">
        <v>409063</v>
      </c>
      <c r="D46" s="36">
        <f t="shared" si="2"/>
        <v>409063</v>
      </c>
      <c r="E46" s="91" t="str">
        <f t="shared" si="0"/>
        <v>-</v>
      </c>
      <c r="F46" s="92">
        <f t="shared" si="1"/>
        <v>1</v>
      </c>
    </row>
    <row r="47" spans="1:6" ht="31.5" customHeight="1">
      <c r="A47" s="39" t="s">
        <v>92</v>
      </c>
      <c r="B47" s="45" t="s">
        <v>93</v>
      </c>
      <c r="C47" s="36">
        <v>2000</v>
      </c>
      <c r="D47" s="36">
        <f t="shared" si="2"/>
        <v>2000</v>
      </c>
      <c r="E47" s="91" t="str">
        <f t="shared" si="0"/>
        <v>-</v>
      </c>
      <c r="F47" s="92">
        <f t="shared" si="1"/>
        <v>1</v>
      </c>
    </row>
    <row r="48" spans="1:6" ht="31.5" customHeight="1">
      <c r="A48" s="39" t="s">
        <v>191</v>
      </c>
      <c r="B48" s="45" t="s">
        <v>196</v>
      </c>
      <c r="C48" s="36">
        <v>0</v>
      </c>
      <c r="D48" s="36">
        <f t="shared" si="2"/>
        <v>0</v>
      </c>
      <c r="E48" s="91" t="str">
        <f t="shared" si="0"/>
        <v>-</v>
      </c>
      <c r="F48" s="92" t="str">
        <f t="shared" si="1"/>
        <v>-</v>
      </c>
    </row>
    <row r="49" spans="1:6" ht="33" customHeight="1">
      <c r="A49" s="41" t="s">
        <v>16</v>
      </c>
      <c r="B49" s="48" t="s">
        <v>197</v>
      </c>
      <c r="C49" s="36">
        <v>0</v>
      </c>
      <c r="D49" s="36">
        <f t="shared" si="2"/>
        <v>0</v>
      </c>
      <c r="E49" s="91" t="str">
        <f>IF(C49=D49,"-",D49-C49)</f>
        <v>-</v>
      </c>
      <c r="F49" s="92" t="str">
        <f>IF(C49=0,"-",D49/C49)</f>
        <v>-</v>
      </c>
    </row>
    <row r="50" spans="1:6" ht="33" customHeight="1">
      <c r="A50" s="42" t="s">
        <v>17</v>
      </c>
      <c r="B50" s="49" t="s">
        <v>61</v>
      </c>
      <c r="C50" s="36">
        <v>0</v>
      </c>
      <c r="D50" s="36">
        <f t="shared" si="2"/>
        <v>0</v>
      </c>
      <c r="E50" s="91" t="str">
        <f>IF(C50=D50,"-",D50-C50)</f>
        <v>-</v>
      </c>
      <c r="F50" s="92" t="str">
        <f>IF(C50=0,"-",D50/C50)</f>
        <v>-</v>
      </c>
    </row>
    <row r="51" spans="1:6" ht="33" customHeight="1">
      <c r="A51" s="42" t="s">
        <v>192</v>
      </c>
      <c r="B51" s="49" t="s">
        <v>198</v>
      </c>
      <c r="C51" s="36">
        <v>0</v>
      </c>
      <c r="D51" s="36">
        <f t="shared" si="2"/>
        <v>0</v>
      </c>
      <c r="E51" s="91" t="str">
        <f>IF(C51=D51,"-",D51-C51)</f>
        <v>-</v>
      </c>
      <c r="F51" s="92" t="str">
        <f>IF(C51=0,"-",D51/C51)</f>
        <v>-</v>
      </c>
    </row>
    <row r="52" spans="1:6" ht="33" customHeight="1">
      <c r="A52" s="42" t="s">
        <v>193</v>
      </c>
      <c r="B52" s="49" t="s">
        <v>199</v>
      </c>
      <c r="C52" s="36">
        <v>0</v>
      </c>
      <c r="D52" s="36">
        <f>C52</f>
        <v>0</v>
      </c>
      <c r="E52" s="91" t="str">
        <f>IF(C52=D52,"-",D52-C52)</f>
        <v>-</v>
      </c>
      <c r="F52" s="92" t="str">
        <f>IF(C52=0,"-",D52/C52)</f>
        <v>-</v>
      </c>
    </row>
    <row r="53" spans="1:6" ht="33" customHeight="1">
      <c r="A53" s="42" t="s">
        <v>194</v>
      </c>
      <c r="B53" s="49" t="s">
        <v>200</v>
      </c>
      <c r="C53" s="36">
        <v>260</v>
      </c>
      <c r="D53" s="36">
        <f t="shared" si="2"/>
        <v>260</v>
      </c>
      <c r="E53" s="91" t="str">
        <f>IF(C53=D53,"-",D53-C53)</f>
        <v>-</v>
      </c>
      <c r="F53" s="92">
        <f>IF(C53=0,"-",D53/C53)</f>
        <v>1</v>
      </c>
    </row>
    <row r="54" spans="1:6" s="5" customFormat="1" ht="31.5" customHeight="1">
      <c r="A54" s="43" t="s">
        <v>95</v>
      </c>
      <c r="B54" s="50" t="s">
        <v>96</v>
      </c>
      <c r="C54" s="35">
        <v>0</v>
      </c>
      <c r="D54" s="36">
        <f t="shared" si="2"/>
        <v>0</v>
      </c>
      <c r="E54" s="91" t="str">
        <f t="shared" si="0"/>
        <v>-</v>
      </c>
      <c r="F54" s="92" t="str">
        <f t="shared" si="1"/>
        <v>-</v>
      </c>
    </row>
    <row r="55" spans="1:6" s="5" customFormat="1" ht="31.5" customHeight="1">
      <c r="A55" s="43" t="s">
        <v>94</v>
      </c>
      <c r="B55" s="50" t="s">
        <v>97</v>
      </c>
      <c r="C55" s="35">
        <v>105734</v>
      </c>
      <c r="D55" s="36">
        <f>C55</f>
        <v>105734</v>
      </c>
      <c r="E55" s="91" t="str">
        <f t="shared" si="0"/>
        <v>-</v>
      </c>
      <c r="F55" s="92">
        <f t="shared" si="1"/>
        <v>1</v>
      </c>
    </row>
    <row r="56" spans="1:6" s="3" customFormat="1" ht="30" customHeight="1">
      <c r="A56" s="37" t="s">
        <v>18</v>
      </c>
      <c r="B56" s="59" t="s">
        <v>19</v>
      </c>
      <c r="C56" s="34">
        <f>C57+C58+C59+C67+C68+C74+C75+C76</f>
        <v>22618</v>
      </c>
      <c r="D56" s="34">
        <f>D57+D58+D59+D67+D68+D74+D75+D76+D73</f>
        <v>22618</v>
      </c>
      <c r="E56" s="13" t="str">
        <f>IF(C56=D56,"-",D56-C56)</f>
        <v>-</v>
      </c>
      <c r="F56" s="93">
        <f t="shared" si="1"/>
        <v>1</v>
      </c>
    </row>
    <row r="57" spans="1:6" ht="28.5" customHeight="1">
      <c r="A57" s="42" t="s">
        <v>20</v>
      </c>
      <c r="B57" s="53" t="s">
        <v>21</v>
      </c>
      <c r="C57" s="35">
        <v>623</v>
      </c>
      <c r="D57" s="35">
        <f>C57</f>
        <v>623</v>
      </c>
      <c r="E57" s="91" t="str">
        <f aca="true" t="shared" si="3" ref="E57:E77">IF(C57=D57,"-",D57-C57)</f>
        <v>-</v>
      </c>
      <c r="F57" s="92">
        <f t="shared" si="1"/>
        <v>1</v>
      </c>
    </row>
    <row r="58" spans="1:6" ht="28.5" customHeight="1">
      <c r="A58" s="42" t="s">
        <v>22</v>
      </c>
      <c r="B58" s="53" t="s">
        <v>23</v>
      </c>
      <c r="C58" s="35">
        <v>2250</v>
      </c>
      <c r="D58" s="35">
        <f>C58</f>
        <v>2250</v>
      </c>
      <c r="E58" s="91" t="str">
        <f t="shared" si="3"/>
        <v>-</v>
      </c>
      <c r="F58" s="92">
        <f t="shared" si="1"/>
        <v>1</v>
      </c>
    </row>
    <row r="59" spans="1:6" ht="28.5" customHeight="1">
      <c r="A59" s="42" t="s">
        <v>24</v>
      </c>
      <c r="B59" s="54" t="s">
        <v>38</v>
      </c>
      <c r="C59" s="35">
        <f>C60+C62+C63+C64+C65+C66</f>
        <v>203</v>
      </c>
      <c r="D59" s="35">
        <f>D60+D62+D63+D64+D65+D66</f>
        <v>203</v>
      </c>
      <c r="E59" s="91" t="str">
        <f t="shared" si="3"/>
        <v>-</v>
      </c>
      <c r="F59" s="92">
        <f t="shared" si="1"/>
        <v>1</v>
      </c>
    </row>
    <row r="60" spans="1:6" ht="28.5" customHeight="1">
      <c r="A60" s="55" t="s">
        <v>46</v>
      </c>
      <c r="B60" s="56" t="s">
        <v>39</v>
      </c>
      <c r="C60" s="35">
        <v>25</v>
      </c>
      <c r="D60" s="35">
        <f>C60</f>
        <v>25</v>
      </c>
      <c r="E60" s="91" t="str">
        <f t="shared" si="3"/>
        <v>-</v>
      </c>
      <c r="F60" s="92">
        <f t="shared" si="1"/>
        <v>1</v>
      </c>
    </row>
    <row r="61" spans="1:6" ht="28.5" customHeight="1">
      <c r="A61" s="55" t="s">
        <v>47</v>
      </c>
      <c r="B61" s="57" t="s">
        <v>40</v>
      </c>
      <c r="C61" s="35">
        <v>25</v>
      </c>
      <c r="D61" s="35">
        <f aca="true" t="shared" si="4" ref="D61:D73">C61</f>
        <v>25</v>
      </c>
      <c r="E61" s="91" t="str">
        <f t="shared" si="3"/>
        <v>-</v>
      </c>
      <c r="F61" s="92">
        <f t="shared" si="1"/>
        <v>1</v>
      </c>
    </row>
    <row r="62" spans="1:6" ht="28.5" customHeight="1">
      <c r="A62" s="55" t="s">
        <v>48</v>
      </c>
      <c r="B62" s="56" t="s">
        <v>41</v>
      </c>
      <c r="C62" s="35">
        <v>0</v>
      </c>
      <c r="D62" s="35">
        <f t="shared" si="4"/>
        <v>0</v>
      </c>
      <c r="E62" s="91" t="str">
        <f t="shared" si="3"/>
        <v>-</v>
      </c>
      <c r="F62" s="92" t="str">
        <f t="shared" si="1"/>
        <v>-</v>
      </c>
    </row>
    <row r="63" spans="1:6" ht="28.5" customHeight="1">
      <c r="A63" s="55" t="s">
        <v>49</v>
      </c>
      <c r="B63" s="56" t="s">
        <v>42</v>
      </c>
      <c r="C63" s="35">
        <v>0</v>
      </c>
      <c r="D63" s="35">
        <f t="shared" si="4"/>
        <v>0</v>
      </c>
      <c r="E63" s="91" t="str">
        <f t="shared" si="3"/>
        <v>-</v>
      </c>
      <c r="F63" s="92" t="str">
        <f t="shared" si="1"/>
        <v>-</v>
      </c>
    </row>
    <row r="64" spans="1:6" ht="28.5" customHeight="1">
      <c r="A64" s="55" t="s">
        <v>50</v>
      </c>
      <c r="B64" s="56" t="s">
        <v>43</v>
      </c>
      <c r="C64" s="35">
        <v>0</v>
      </c>
      <c r="D64" s="35">
        <f t="shared" si="4"/>
        <v>0</v>
      </c>
      <c r="E64" s="91" t="str">
        <f t="shared" si="3"/>
        <v>-</v>
      </c>
      <c r="F64" s="92" t="str">
        <f t="shared" si="1"/>
        <v>-</v>
      </c>
    </row>
    <row r="65" spans="1:6" ht="28.5" customHeight="1">
      <c r="A65" s="55" t="s">
        <v>51</v>
      </c>
      <c r="B65" s="56" t="s">
        <v>44</v>
      </c>
      <c r="C65" s="35">
        <v>170</v>
      </c>
      <c r="D65" s="35">
        <f t="shared" si="4"/>
        <v>170</v>
      </c>
      <c r="E65" s="91" t="str">
        <f t="shared" si="3"/>
        <v>-</v>
      </c>
      <c r="F65" s="92">
        <f t="shared" si="1"/>
        <v>1</v>
      </c>
    </row>
    <row r="66" spans="1:6" ht="28.5" customHeight="1">
      <c r="A66" s="55" t="s">
        <v>52</v>
      </c>
      <c r="B66" s="56" t="s">
        <v>45</v>
      </c>
      <c r="C66" s="35">
        <v>8</v>
      </c>
      <c r="D66" s="35">
        <f t="shared" si="4"/>
        <v>8</v>
      </c>
      <c r="E66" s="91" t="str">
        <f t="shared" si="3"/>
        <v>-</v>
      </c>
      <c r="F66" s="92">
        <f t="shared" si="1"/>
        <v>1</v>
      </c>
    </row>
    <row r="67" spans="1:6" ht="28.5" customHeight="1">
      <c r="A67" s="42" t="s">
        <v>25</v>
      </c>
      <c r="B67" s="53" t="s">
        <v>26</v>
      </c>
      <c r="C67" s="35">
        <v>13883</v>
      </c>
      <c r="D67" s="35">
        <f t="shared" si="4"/>
        <v>13883</v>
      </c>
      <c r="E67" s="91" t="str">
        <f t="shared" si="3"/>
        <v>-</v>
      </c>
      <c r="F67" s="92">
        <f t="shared" si="1"/>
        <v>1</v>
      </c>
    </row>
    <row r="68" spans="1:6" ht="28.5" customHeight="1">
      <c r="A68" s="42" t="s">
        <v>27</v>
      </c>
      <c r="B68" s="54" t="s">
        <v>62</v>
      </c>
      <c r="C68" s="35">
        <f>SUM(C69:C72)</f>
        <v>2801</v>
      </c>
      <c r="D68" s="35">
        <f>SUM(D69:D72)</f>
        <v>2801</v>
      </c>
      <c r="E68" s="91" t="str">
        <f t="shared" si="3"/>
        <v>-</v>
      </c>
      <c r="F68" s="92">
        <f t="shared" si="1"/>
        <v>1</v>
      </c>
    </row>
    <row r="69" spans="1:6" ht="28.5" customHeight="1">
      <c r="A69" s="55" t="s">
        <v>57</v>
      </c>
      <c r="B69" s="56" t="s">
        <v>53</v>
      </c>
      <c r="C69" s="35">
        <v>2109</v>
      </c>
      <c r="D69" s="35">
        <f>C69</f>
        <v>2109</v>
      </c>
      <c r="E69" s="91" t="str">
        <f t="shared" si="3"/>
        <v>-</v>
      </c>
      <c r="F69" s="92">
        <f t="shared" si="1"/>
        <v>1</v>
      </c>
    </row>
    <row r="70" spans="1:6" ht="28.5" customHeight="1">
      <c r="A70" s="55" t="s">
        <v>58</v>
      </c>
      <c r="B70" s="56" t="s">
        <v>54</v>
      </c>
      <c r="C70" s="35">
        <v>340</v>
      </c>
      <c r="D70" s="35">
        <f>C70</f>
        <v>340</v>
      </c>
      <c r="E70" s="91" t="str">
        <f t="shared" si="3"/>
        <v>-</v>
      </c>
      <c r="F70" s="92">
        <f t="shared" si="1"/>
        <v>1</v>
      </c>
    </row>
    <row r="71" spans="1:6" ht="28.5" customHeight="1">
      <c r="A71" s="55" t="s">
        <v>59</v>
      </c>
      <c r="B71" s="56" t="s">
        <v>55</v>
      </c>
      <c r="C71" s="35"/>
      <c r="D71" s="35">
        <f t="shared" si="4"/>
        <v>0</v>
      </c>
      <c r="E71" s="91" t="str">
        <f t="shared" si="3"/>
        <v>-</v>
      </c>
      <c r="F71" s="92" t="str">
        <f t="shared" si="1"/>
        <v>-</v>
      </c>
    </row>
    <row r="72" spans="1:6" ht="28.5" customHeight="1">
      <c r="A72" s="55" t="s">
        <v>60</v>
      </c>
      <c r="B72" s="56" t="s">
        <v>56</v>
      </c>
      <c r="C72" s="35">
        <v>352</v>
      </c>
      <c r="D72" s="35">
        <f>C72</f>
        <v>352</v>
      </c>
      <c r="E72" s="91" t="str">
        <f t="shared" si="3"/>
        <v>-</v>
      </c>
      <c r="F72" s="92">
        <f t="shared" si="1"/>
        <v>1</v>
      </c>
    </row>
    <row r="73" spans="1:6" ht="28.5" customHeight="1">
      <c r="A73" s="42" t="s">
        <v>28</v>
      </c>
      <c r="B73" s="53" t="s">
        <v>29</v>
      </c>
      <c r="C73" s="35">
        <v>0</v>
      </c>
      <c r="D73" s="35">
        <f t="shared" si="4"/>
        <v>0</v>
      </c>
      <c r="E73" s="91" t="str">
        <f t="shared" si="3"/>
        <v>-</v>
      </c>
      <c r="F73" s="92" t="str">
        <f aca="true" t="shared" si="5" ref="F73:F81">IF(C73=0,"-",D73/C73)</f>
        <v>-</v>
      </c>
    </row>
    <row r="74" spans="1:6" ht="48" customHeight="1">
      <c r="A74" s="42" t="s">
        <v>30</v>
      </c>
      <c r="B74" s="53" t="s">
        <v>148</v>
      </c>
      <c r="C74" s="36">
        <v>2296</v>
      </c>
      <c r="D74" s="35">
        <f>C74</f>
        <v>2296</v>
      </c>
      <c r="E74" s="91" t="str">
        <f t="shared" si="3"/>
        <v>-</v>
      </c>
      <c r="F74" s="94">
        <f t="shared" si="5"/>
        <v>1</v>
      </c>
    </row>
    <row r="75" spans="1:6" ht="35.25" customHeight="1">
      <c r="A75" s="42" t="s">
        <v>31</v>
      </c>
      <c r="B75" s="53" t="s">
        <v>32</v>
      </c>
      <c r="C75" s="36">
        <v>267</v>
      </c>
      <c r="D75" s="35">
        <f>C75</f>
        <v>267</v>
      </c>
      <c r="E75" s="91" t="str">
        <f t="shared" si="3"/>
        <v>-</v>
      </c>
      <c r="F75" s="94">
        <f t="shared" si="5"/>
        <v>1</v>
      </c>
    </row>
    <row r="76" spans="1:6" ht="35.25" customHeight="1">
      <c r="A76" s="42" t="s">
        <v>33</v>
      </c>
      <c r="B76" s="53" t="s">
        <v>34</v>
      </c>
      <c r="C76" s="35">
        <v>295</v>
      </c>
      <c r="D76" s="35">
        <f>C76</f>
        <v>295</v>
      </c>
      <c r="E76" s="91" t="str">
        <f t="shared" si="3"/>
        <v>-</v>
      </c>
      <c r="F76" s="92">
        <f t="shared" si="5"/>
        <v>1</v>
      </c>
    </row>
    <row r="77" spans="1:6" s="3" customFormat="1" ht="30" customHeight="1">
      <c r="A77" s="44" t="s">
        <v>35</v>
      </c>
      <c r="B77" s="58" t="s">
        <v>202</v>
      </c>
      <c r="C77" s="38">
        <f>SUM(C78:C81)</f>
        <v>12632</v>
      </c>
      <c r="D77" s="38">
        <f>SUM(D78:D81)</f>
        <v>12632</v>
      </c>
      <c r="E77" s="13" t="str">
        <f t="shared" si="3"/>
        <v>-</v>
      </c>
      <c r="F77" s="95">
        <f t="shared" si="5"/>
        <v>1</v>
      </c>
    </row>
    <row r="78" spans="1:6" ht="42" customHeight="1">
      <c r="A78" s="42" t="s">
        <v>153</v>
      </c>
      <c r="B78" s="53" t="s">
        <v>203</v>
      </c>
      <c r="C78" s="35">
        <v>51</v>
      </c>
      <c r="D78" s="35">
        <f>C78</f>
        <v>51</v>
      </c>
      <c r="E78" s="96" t="str">
        <f>IF(C78=D78,"-",D78-C78)</f>
        <v>-</v>
      </c>
      <c r="F78" s="102">
        <f t="shared" si="5"/>
        <v>1</v>
      </c>
    </row>
    <row r="79" spans="1:6" ht="31.5" customHeight="1">
      <c r="A79" s="42" t="s">
        <v>36</v>
      </c>
      <c r="B79" s="53" t="s">
        <v>65</v>
      </c>
      <c r="C79" s="35">
        <v>11837</v>
      </c>
      <c r="D79" s="35">
        <f>C79</f>
        <v>11837</v>
      </c>
      <c r="E79" s="96" t="str">
        <f>IF(C79=D79,"-",D79-C79)</f>
        <v>-</v>
      </c>
      <c r="F79" s="102">
        <f t="shared" si="5"/>
        <v>1</v>
      </c>
    </row>
    <row r="80" spans="1:6" ht="31.5" customHeight="1">
      <c r="A80" s="42" t="s">
        <v>37</v>
      </c>
      <c r="B80" s="53" t="s">
        <v>204</v>
      </c>
      <c r="C80" s="35">
        <v>0</v>
      </c>
      <c r="D80" s="35">
        <f>C80</f>
        <v>0</v>
      </c>
      <c r="E80" s="96" t="str">
        <f>IF(C80=D80,"-",D80-C80)</f>
        <v>-</v>
      </c>
      <c r="F80" s="102" t="str">
        <f t="shared" si="5"/>
        <v>-</v>
      </c>
    </row>
    <row r="81" spans="1:6" ht="31.5" customHeight="1">
      <c r="A81" s="42" t="s">
        <v>156</v>
      </c>
      <c r="B81" s="53" t="s">
        <v>157</v>
      </c>
      <c r="C81" s="35">
        <v>744</v>
      </c>
      <c r="D81" s="35">
        <f>C81</f>
        <v>744</v>
      </c>
      <c r="E81" s="96" t="str">
        <f>IF(C81=D81,"-",D81-C81)</f>
        <v>-</v>
      </c>
      <c r="F81" s="102">
        <f t="shared" si="5"/>
        <v>1</v>
      </c>
    </row>
    <row r="95" ht="45" customHeight="1"/>
    <row r="96" ht="45" customHeight="1"/>
    <row r="99" ht="69.75" customHeight="1"/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1" r:id="rId1"/>
  <headerFooter alignWithMargins="0">
    <oddFooter>&amp;R&amp;20&amp;P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81"/>
  <sheetViews>
    <sheetView showGridLines="0" zoomScale="55" zoomScaleNormal="55" zoomScaleSheetLayoutView="55" zoomScalePageLayoutView="0" workbookViewId="0" topLeftCell="A1">
      <pane xSplit="2" ySplit="7" topLeftCell="C32" activePane="bottomRight" state="frozen"/>
      <selection pane="topLeft" activeCell="G1" sqref="G1:I16384"/>
      <selection pane="topRight" activeCell="G1" sqref="G1:I16384"/>
      <selection pane="bottomLeft" activeCell="G1" sqref="G1:I16384"/>
      <selection pane="bottomRight" activeCell="G1" sqref="G1:I16384"/>
    </sheetView>
  </sheetViews>
  <sheetFormatPr defaultColWidth="9.00390625" defaultRowHeight="12.75"/>
  <cols>
    <col min="1" max="1" width="9.125" style="2" customWidth="1"/>
    <col min="2" max="2" width="123.625" style="2" customWidth="1"/>
    <col min="3" max="6" width="20.75390625" style="2" customWidth="1"/>
    <col min="7" max="16384" width="9.125" style="2" customWidth="1"/>
  </cols>
  <sheetData>
    <row r="1" spans="1:6" s="61" customFormat="1" ht="33" customHeight="1">
      <c r="A1" s="166" t="str">
        <f>NFZ!A1</f>
        <v>ZMIANA PLANU FINANSOWEGO NARODOWEGO FUNDUSZU ZDROWIA NA 2009 ROK Z 27 MARCA 2009 R.</v>
      </c>
      <c r="B1" s="166"/>
      <c r="C1" s="166"/>
      <c r="D1" s="166"/>
      <c r="E1" s="166"/>
      <c r="F1" s="166"/>
    </row>
    <row r="2" spans="1:3" s="63" customFormat="1" ht="33" customHeight="1">
      <c r="A2" s="164" t="s">
        <v>101</v>
      </c>
      <c r="B2" s="164"/>
      <c r="C2" s="164"/>
    </row>
    <row r="3" spans="1:5" ht="33" customHeight="1">
      <c r="A3" s="1"/>
      <c r="B3" s="89"/>
      <c r="C3" s="30"/>
      <c r="E3" s="30" t="s">
        <v>117</v>
      </c>
    </row>
    <row r="4" spans="1:6" s="6" customFormat="1" ht="33" customHeight="1">
      <c r="A4" s="165" t="s">
        <v>64</v>
      </c>
      <c r="B4" s="165" t="s">
        <v>63</v>
      </c>
      <c r="C4" s="162" t="s">
        <v>235</v>
      </c>
      <c r="D4" s="161" t="s">
        <v>229</v>
      </c>
      <c r="E4" s="161" t="s">
        <v>234</v>
      </c>
      <c r="F4" s="161" t="s">
        <v>233</v>
      </c>
    </row>
    <row r="5" spans="1:6" s="6" customFormat="1" ht="33" customHeight="1">
      <c r="A5" s="165"/>
      <c r="B5" s="165"/>
      <c r="C5" s="163"/>
      <c r="D5" s="161"/>
      <c r="E5" s="161"/>
      <c r="F5" s="161"/>
    </row>
    <row r="6" spans="1:6" s="4" customFormat="1" ht="14.25">
      <c r="A6" s="31">
        <v>1</v>
      </c>
      <c r="B6" s="32">
        <v>2</v>
      </c>
      <c r="C6" s="32" t="s">
        <v>114</v>
      </c>
      <c r="D6" s="32" t="s">
        <v>230</v>
      </c>
      <c r="E6" s="32" t="s">
        <v>231</v>
      </c>
      <c r="F6" s="32" t="s">
        <v>232</v>
      </c>
    </row>
    <row r="7" spans="1:6" s="3" customFormat="1" ht="30" customHeight="1">
      <c r="A7" s="33" t="s">
        <v>0</v>
      </c>
      <c r="B7" s="51" t="s">
        <v>201</v>
      </c>
      <c r="C7" s="16">
        <f>C10+C13+C16+C20+C23+C26+C29+C32+C35+C38+C41+C44+C46+C49+C50+C51+C52+C53</f>
        <v>1324548</v>
      </c>
      <c r="D7" s="16">
        <f>D10+D13+D16+D20+D23+D26+D29+D32+D35+D38+D41+D44+D46+D49+D50+D51+D52+D53</f>
        <v>1345872</v>
      </c>
      <c r="E7" s="13">
        <f>IF(C7=D7,"-",D7-C7)</f>
        <v>21324</v>
      </c>
      <c r="F7" s="90">
        <f>IF(C7=0,"-",D7/C7)</f>
        <v>1.016</v>
      </c>
    </row>
    <row r="8" spans="1:6" s="3" customFormat="1" ht="48.75" customHeight="1">
      <c r="A8" s="39" t="s">
        <v>88</v>
      </c>
      <c r="B8" s="45" t="s">
        <v>89</v>
      </c>
      <c r="C8" s="35">
        <f>C11+C14+C17+C21+C24+C27+C30+C33+C36+C39+C42</f>
        <v>0</v>
      </c>
      <c r="D8" s="35">
        <f>D11+D14+D17+D21+D24+D27+D30+D33+D36+D39+D42</f>
        <v>0</v>
      </c>
      <c r="E8" s="91" t="str">
        <f>IF(C8=D8,"-",D8-C8)</f>
        <v>-</v>
      </c>
      <c r="F8" s="92" t="str">
        <f>IF(C8=0,"-",D8/C8)</f>
        <v>-</v>
      </c>
    </row>
    <row r="9" spans="1:6" s="3" customFormat="1" ht="30.75" customHeight="1">
      <c r="A9" s="39" t="s">
        <v>178</v>
      </c>
      <c r="B9" s="46" t="s">
        <v>195</v>
      </c>
      <c r="C9" s="52">
        <f>C12+C15+C18+C22+C25+C28+C31+C34+C37+C40+C43+C48+C45</f>
        <v>0</v>
      </c>
      <c r="D9" s="52">
        <f>D12+D15+D18+D22+D25+D28+D31+D34+D37+D40+D43+D48+D45</f>
        <v>0</v>
      </c>
      <c r="E9" s="91" t="str">
        <f aca="true" t="shared" si="0" ref="E9:E55">IF(C9=D9,"-",D9-C9)</f>
        <v>-</v>
      </c>
      <c r="F9" s="92" t="str">
        <f aca="true" t="shared" si="1" ref="F9:F72">IF(C9=0,"-",D9/C9)</f>
        <v>-</v>
      </c>
    </row>
    <row r="10" spans="1:6" ht="31.5" customHeight="1">
      <c r="A10" s="40" t="s">
        <v>1</v>
      </c>
      <c r="B10" s="47" t="s">
        <v>66</v>
      </c>
      <c r="C10" s="36">
        <v>154310</v>
      </c>
      <c r="D10" s="36">
        <f>C10+7000</f>
        <v>161310</v>
      </c>
      <c r="E10" s="91">
        <f t="shared" si="0"/>
        <v>7000</v>
      </c>
      <c r="F10" s="92">
        <f t="shared" si="1"/>
        <v>1.0454</v>
      </c>
    </row>
    <row r="11" spans="1:6" ht="31.5" customHeight="1">
      <c r="A11" s="39" t="s">
        <v>67</v>
      </c>
      <c r="B11" s="46" t="s">
        <v>87</v>
      </c>
      <c r="C11" s="35">
        <v>0</v>
      </c>
      <c r="D11" s="36">
        <f aca="true" t="shared" si="2" ref="D11:D54">C11</f>
        <v>0</v>
      </c>
      <c r="E11" s="91" t="str">
        <f t="shared" si="0"/>
        <v>-</v>
      </c>
      <c r="F11" s="92" t="str">
        <f t="shared" si="1"/>
        <v>-</v>
      </c>
    </row>
    <row r="12" spans="1:6" ht="31.5" customHeight="1">
      <c r="A12" s="39" t="s">
        <v>179</v>
      </c>
      <c r="B12" s="46" t="s">
        <v>196</v>
      </c>
      <c r="C12" s="35">
        <v>0</v>
      </c>
      <c r="D12" s="36">
        <f t="shared" si="2"/>
        <v>0</v>
      </c>
      <c r="E12" s="91" t="str">
        <f t="shared" si="0"/>
        <v>-</v>
      </c>
      <c r="F12" s="92" t="str">
        <f t="shared" si="1"/>
        <v>-</v>
      </c>
    </row>
    <row r="13" spans="1:6" ht="31.5" customHeight="1">
      <c r="A13" s="40" t="s">
        <v>2</v>
      </c>
      <c r="B13" s="47" t="s">
        <v>68</v>
      </c>
      <c r="C13" s="36">
        <v>100906</v>
      </c>
      <c r="D13" s="36">
        <f>C13</f>
        <v>100906</v>
      </c>
      <c r="E13" s="91" t="str">
        <f t="shared" si="0"/>
        <v>-</v>
      </c>
      <c r="F13" s="92">
        <f t="shared" si="1"/>
        <v>1</v>
      </c>
    </row>
    <row r="14" spans="1:6" ht="31.5" customHeight="1">
      <c r="A14" s="39" t="s">
        <v>69</v>
      </c>
      <c r="B14" s="46" t="s">
        <v>87</v>
      </c>
      <c r="C14" s="35">
        <v>0</v>
      </c>
      <c r="D14" s="36">
        <f t="shared" si="2"/>
        <v>0</v>
      </c>
      <c r="E14" s="91" t="str">
        <f t="shared" si="0"/>
        <v>-</v>
      </c>
      <c r="F14" s="92" t="str">
        <f t="shared" si="1"/>
        <v>-</v>
      </c>
    </row>
    <row r="15" spans="1:6" ht="31.5" customHeight="1">
      <c r="A15" s="39" t="s">
        <v>180</v>
      </c>
      <c r="B15" s="46" t="s">
        <v>196</v>
      </c>
      <c r="C15" s="35">
        <v>0</v>
      </c>
      <c r="D15" s="36">
        <f t="shared" si="2"/>
        <v>0</v>
      </c>
      <c r="E15" s="91" t="str">
        <f t="shared" si="0"/>
        <v>-</v>
      </c>
      <c r="F15" s="92" t="str">
        <f t="shared" si="1"/>
        <v>-</v>
      </c>
    </row>
    <row r="16" spans="1:6" ht="31.5" customHeight="1">
      <c r="A16" s="40" t="s">
        <v>3</v>
      </c>
      <c r="B16" s="47" t="s">
        <v>227</v>
      </c>
      <c r="C16" s="36">
        <v>611566</v>
      </c>
      <c r="D16" s="36">
        <f>C16+7406</f>
        <v>618972</v>
      </c>
      <c r="E16" s="91">
        <f t="shared" si="0"/>
        <v>7406</v>
      </c>
      <c r="F16" s="92">
        <f t="shared" si="1"/>
        <v>1.0121</v>
      </c>
    </row>
    <row r="17" spans="1:6" ht="31.5" customHeight="1">
      <c r="A17" s="39" t="s">
        <v>70</v>
      </c>
      <c r="B17" s="46" t="s">
        <v>87</v>
      </c>
      <c r="C17" s="35">
        <v>0</v>
      </c>
      <c r="D17" s="36">
        <f t="shared" si="2"/>
        <v>0</v>
      </c>
      <c r="E17" s="91" t="str">
        <f t="shared" si="0"/>
        <v>-</v>
      </c>
      <c r="F17" s="92" t="str">
        <f t="shared" si="1"/>
        <v>-</v>
      </c>
    </row>
    <row r="18" spans="1:6" ht="31.5" customHeight="1">
      <c r="A18" s="39" t="s">
        <v>90</v>
      </c>
      <c r="B18" s="46" t="s">
        <v>196</v>
      </c>
      <c r="C18" s="36">
        <v>0</v>
      </c>
      <c r="D18" s="36">
        <f t="shared" si="2"/>
        <v>0</v>
      </c>
      <c r="E18" s="91" t="str">
        <f t="shared" si="0"/>
        <v>-</v>
      </c>
      <c r="F18" s="92" t="str">
        <f t="shared" si="1"/>
        <v>-</v>
      </c>
    </row>
    <row r="19" spans="1:6" ht="31.5" customHeight="1">
      <c r="A19" s="39" t="s">
        <v>181</v>
      </c>
      <c r="B19" s="45" t="s">
        <v>91</v>
      </c>
      <c r="C19" s="36">
        <v>28654</v>
      </c>
      <c r="D19" s="36">
        <f>C19</f>
        <v>28654</v>
      </c>
      <c r="E19" s="91" t="str">
        <f t="shared" si="0"/>
        <v>-</v>
      </c>
      <c r="F19" s="92">
        <f t="shared" si="1"/>
        <v>1</v>
      </c>
    </row>
    <row r="20" spans="1:6" ht="31.5" customHeight="1">
      <c r="A20" s="40" t="s">
        <v>4</v>
      </c>
      <c r="B20" s="47" t="s">
        <v>71</v>
      </c>
      <c r="C20" s="36">
        <v>88601</v>
      </c>
      <c r="D20" s="36">
        <f>C20</f>
        <v>88601</v>
      </c>
      <c r="E20" s="91" t="str">
        <f t="shared" si="0"/>
        <v>-</v>
      </c>
      <c r="F20" s="92">
        <f t="shared" si="1"/>
        <v>1</v>
      </c>
    </row>
    <row r="21" spans="1:6" ht="31.5" customHeight="1">
      <c r="A21" s="39" t="s">
        <v>72</v>
      </c>
      <c r="B21" s="46" t="s">
        <v>87</v>
      </c>
      <c r="C21" s="35">
        <v>0</v>
      </c>
      <c r="D21" s="36">
        <f t="shared" si="2"/>
        <v>0</v>
      </c>
      <c r="E21" s="91" t="str">
        <f t="shared" si="0"/>
        <v>-</v>
      </c>
      <c r="F21" s="92" t="str">
        <f t="shared" si="1"/>
        <v>-</v>
      </c>
    </row>
    <row r="22" spans="1:6" ht="31.5" customHeight="1">
      <c r="A22" s="39" t="s">
        <v>182</v>
      </c>
      <c r="B22" s="46" t="s">
        <v>196</v>
      </c>
      <c r="C22" s="35">
        <v>0</v>
      </c>
      <c r="D22" s="36">
        <f t="shared" si="2"/>
        <v>0</v>
      </c>
      <c r="E22" s="91" t="str">
        <f t="shared" si="0"/>
        <v>-</v>
      </c>
      <c r="F22" s="92" t="str">
        <f t="shared" si="1"/>
        <v>-</v>
      </c>
    </row>
    <row r="23" spans="1:6" ht="31.5" customHeight="1">
      <c r="A23" s="40" t="s">
        <v>5</v>
      </c>
      <c r="B23" s="47" t="s">
        <v>73</v>
      </c>
      <c r="C23" s="36">
        <v>44296</v>
      </c>
      <c r="D23" s="36">
        <f>C23</f>
        <v>44296</v>
      </c>
      <c r="E23" s="91" t="str">
        <f t="shared" si="0"/>
        <v>-</v>
      </c>
      <c r="F23" s="92">
        <f t="shared" si="1"/>
        <v>1</v>
      </c>
    </row>
    <row r="24" spans="1:6" ht="31.5" customHeight="1">
      <c r="A24" s="39" t="s">
        <v>74</v>
      </c>
      <c r="B24" s="46" t="s">
        <v>87</v>
      </c>
      <c r="C24" s="35">
        <v>0</v>
      </c>
      <c r="D24" s="36">
        <f t="shared" si="2"/>
        <v>0</v>
      </c>
      <c r="E24" s="91" t="str">
        <f t="shared" si="0"/>
        <v>-</v>
      </c>
      <c r="F24" s="92" t="str">
        <f t="shared" si="1"/>
        <v>-</v>
      </c>
    </row>
    <row r="25" spans="1:6" ht="31.5" customHeight="1">
      <c r="A25" s="39" t="s">
        <v>183</v>
      </c>
      <c r="B25" s="46" t="s">
        <v>196</v>
      </c>
      <c r="C25" s="35">
        <v>0</v>
      </c>
      <c r="D25" s="36">
        <f t="shared" si="2"/>
        <v>0</v>
      </c>
      <c r="E25" s="91" t="str">
        <f t="shared" si="0"/>
        <v>-</v>
      </c>
      <c r="F25" s="92" t="str">
        <f t="shared" si="1"/>
        <v>-</v>
      </c>
    </row>
    <row r="26" spans="1:6" ht="31.5" customHeight="1">
      <c r="A26" s="40" t="s">
        <v>6</v>
      </c>
      <c r="B26" s="47" t="s">
        <v>75</v>
      </c>
      <c r="C26" s="36">
        <v>21349</v>
      </c>
      <c r="D26" s="36">
        <f>C26+918</f>
        <v>22267</v>
      </c>
      <c r="E26" s="91">
        <f t="shared" si="0"/>
        <v>918</v>
      </c>
      <c r="F26" s="92">
        <f t="shared" si="1"/>
        <v>1.043</v>
      </c>
    </row>
    <row r="27" spans="1:6" ht="31.5" customHeight="1">
      <c r="A27" s="39" t="s">
        <v>76</v>
      </c>
      <c r="B27" s="46" t="s">
        <v>87</v>
      </c>
      <c r="C27" s="35">
        <v>0</v>
      </c>
      <c r="D27" s="36">
        <f t="shared" si="2"/>
        <v>0</v>
      </c>
      <c r="E27" s="91" t="str">
        <f t="shared" si="0"/>
        <v>-</v>
      </c>
      <c r="F27" s="92" t="str">
        <f t="shared" si="1"/>
        <v>-</v>
      </c>
    </row>
    <row r="28" spans="1:6" ht="31.5" customHeight="1">
      <c r="A28" s="39" t="s">
        <v>184</v>
      </c>
      <c r="B28" s="46" t="s">
        <v>196</v>
      </c>
      <c r="C28" s="35">
        <v>0</v>
      </c>
      <c r="D28" s="36">
        <f t="shared" si="2"/>
        <v>0</v>
      </c>
      <c r="E28" s="91" t="str">
        <f t="shared" si="0"/>
        <v>-</v>
      </c>
      <c r="F28" s="92" t="str">
        <f t="shared" si="1"/>
        <v>-</v>
      </c>
    </row>
    <row r="29" spans="1:6" ht="31.5" customHeight="1">
      <c r="A29" s="40" t="s">
        <v>7</v>
      </c>
      <c r="B29" s="47" t="s">
        <v>77</v>
      </c>
      <c r="C29" s="36">
        <v>44822</v>
      </c>
      <c r="D29" s="36">
        <f>C29</f>
        <v>44822</v>
      </c>
      <c r="E29" s="91" t="str">
        <f t="shared" si="0"/>
        <v>-</v>
      </c>
      <c r="F29" s="92">
        <f t="shared" si="1"/>
        <v>1</v>
      </c>
    </row>
    <row r="30" spans="1:6" ht="31.5" customHeight="1">
      <c r="A30" s="39" t="s">
        <v>78</v>
      </c>
      <c r="B30" s="46" t="s">
        <v>87</v>
      </c>
      <c r="C30" s="35">
        <v>0</v>
      </c>
      <c r="D30" s="36">
        <f t="shared" si="2"/>
        <v>0</v>
      </c>
      <c r="E30" s="91" t="str">
        <f t="shared" si="0"/>
        <v>-</v>
      </c>
      <c r="F30" s="92" t="str">
        <f t="shared" si="1"/>
        <v>-</v>
      </c>
    </row>
    <row r="31" spans="1:6" ht="31.5" customHeight="1">
      <c r="A31" s="39" t="s">
        <v>185</v>
      </c>
      <c r="B31" s="46" t="s">
        <v>196</v>
      </c>
      <c r="C31" s="35">
        <v>0</v>
      </c>
      <c r="D31" s="36">
        <f t="shared" si="2"/>
        <v>0</v>
      </c>
      <c r="E31" s="91" t="str">
        <f t="shared" si="0"/>
        <v>-</v>
      </c>
      <c r="F31" s="92" t="str">
        <f t="shared" si="1"/>
        <v>-</v>
      </c>
    </row>
    <row r="32" spans="1:6" ht="31.5" customHeight="1">
      <c r="A32" s="40" t="s">
        <v>8</v>
      </c>
      <c r="B32" s="47" t="s">
        <v>79</v>
      </c>
      <c r="C32" s="36">
        <v>18544</v>
      </c>
      <c r="D32" s="36">
        <f t="shared" si="2"/>
        <v>18544</v>
      </c>
      <c r="E32" s="91" t="str">
        <f t="shared" si="0"/>
        <v>-</v>
      </c>
      <c r="F32" s="92">
        <f t="shared" si="1"/>
        <v>1</v>
      </c>
    </row>
    <row r="33" spans="1:6" ht="31.5" customHeight="1">
      <c r="A33" s="39" t="s">
        <v>80</v>
      </c>
      <c r="B33" s="46" t="s">
        <v>87</v>
      </c>
      <c r="C33" s="35">
        <v>0</v>
      </c>
      <c r="D33" s="36">
        <f t="shared" si="2"/>
        <v>0</v>
      </c>
      <c r="E33" s="91" t="str">
        <f t="shared" si="0"/>
        <v>-</v>
      </c>
      <c r="F33" s="92" t="str">
        <f t="shared" si="1"/>
        <v>-</v>
      </c>
    </row>
    <row r="34" spans="1:6" ht="31.5" customHeight="1">
      <c r="A34" s="39" t="s">
        <v>186</v>
      </c>
      <c r="B34" s="46" t="s">
        <v>196</v>
      </c>
      <c r="C34" s="35">
        <v>0</v>
      </c>
      <c r="D34" s="36">
        <f t="shared" si="2"/>
        <v>0</v>
      </c>
      <c r="E34" s="91" t="str">
        <f t="shared" si="0"/>
        <v>-</v>
      </c>
      <c r="F34" s="92" t="str">
        <f t="shared" si="1"/>
        <v>-</v>
      </c>
    </row>
    <row r="35" spans="1:6" ht="31.5" customHeight="1">
      <c r="A35" s="40" t="s">
        <v>9</v>
      </c>
      <c r="B35" s="47" t="s">
        <v>81</v>
      </c>
      <c r="C35" s="36">
        <v>2800</v>
      </c>
      <c r="D35" s="36">
        <f t="shared" si="2"/>
        <v>2800</v>
      </c>
      <c r="E35" s="91" t="str">
        <f t="shared" si="0"/>
        <v>-</v>
      </c>
      <c r="F35" s="92">
        <f t="shared" si="1"/>
        <v>1</v>
      </c>
    </row>
    <row r="36" spans="1:6" ht="31.5" customHeight="1">
      <c r="A36" s="39" t="s">
        <v>82</v>
      </c>
      <c r="B36" s="46" t="s">
        <v>87</v>
      </c>
      <c r="C36" s="35">
        <v>0</v>
      </c>
      <c r="D36" s="36">
        <f t="shared" si="2"/>
        <v>0</v>
      </c>
      <c r="E36" s="91" t="str">
        <f t="shared" si="0"/>
        <v>-</v>
      </c>
      <c r="F36" s="92" t="str">
        <f t="shared" si="1"/>
        <v>-</v>
      </c>
    </row>
    <row r="37" spans="1:6" ht="31.5" customHeight="1">
      <c r="A37" s="39" t="s">
        <v>187</v>
      </c>
      <c r="B37" s="46" t="s">
        <v>196</v>
      </c>
      <c r="C37" s="35">
        <v>0</v>
      </c>
      <c r="D37" s="36">
        <f t="shared" si="2"/>
        <v>0</v>
      </c>
      <c r="E37" s="91" t="str">
        <f t="shared" si="0"/>
        <v>-</v>
      </c>
      <c r="F37" s="92" t="str">
        <f t="shared" si="1"/>
        <v>-</v>
      </c>
    </row>
    <row r="38" spans="1:6" ht="36.75" customHeight="1">
      <c r="A38" s="40" t="s">
        <v>10</v>
      </c>
      <c r="B38" s="47" t="s">
        <v>86</v>
      </c>
      <c r="C38" s="36">
        <v>3699</v>
      </c>
      <c r="D38" s="36">
        <f>C38</f>
        <v>3699</v>
      </c>
      <c r="E38" s="91" t="str">
        <f t="shared" si="0"/>
        <v>-</v>
      </c>
      <c r="F38" s="92">
        <f t="shared" si="1"/>
        <v>1</v>
      </c>
    </row>
    <row r="39" spans="1:6" ht="31.5" customHeight="1">
      <c r="A39" s="39" t="s">
        <v>83</v>
      </c>
      <c r="B39" s="46" t="s">
        <v>87</v>
      </c>
      <c r="C39" s="35">
        <v>0</v>
      </c>
      <c r="D39" s="36">
        <f t="shared" si="2"/>
        <v>0</v>
      </c>
      <c r="E39" s="91" t="str">
        <f t="shared" si="0"/>
        <v>-</v>
      </c>
      <c r="F39" s="92" t="str">
        <f t="shared" si="1"/>
        <v>-</v>
      </c>
    </row>
    <row r="40" spans="1:6" ht="31.5" customHeight="1">
      <c r="A40" s="39" t="s">
        <v>188</v>
      </c>
      <c r="B40" s="46" t="s">
        <v>196</v>
      </c>
      <c r="C40" s="35">
        <v>0</v>
      </c>
      <c r="D40" s="36">
        <f t="shared" si="2"/>
        <v>0</v>
      </c>
      <c r="E40" s="91" t="str">
        <f t="shared" si="0"/>
        <v>-</v>
      </c>
      <c r="F40" s="92" t="str">
        <f t="shared" si="1"/>
        <v>-</v>
      </c>
    </row>
    <row r="41" spans="1:6" ht="31.5" customHeight="1">
      <c r="A41" s="40" t="s">
        <v>11</v>
      </c>
      <c r="B41" s="47" t="s">
        <v>84</v>
      </c>
      <c r="C41" s="36">
        <v>31913</v>
      </c>
      <c r="D41" s="36">
        <f>C41</f>
        <v>31913</v>
      </c>
      <c r="E41" s="91" t="str">
        <f t="shared" si="0"/>
        <v>-</v>
      </c>
      <c r="F41" s="92">
        <f t="shared" si="1"/>
        <v>1</v>
      </c>
    </row>
    <row r="42" spans="1:6" ht="31.5" customHeight="1">
      <c r="A42" s="39" t="s">
        <v>85</v>
      </c>
      <c r="B42" s="46" t="s">
        <v>87</v>
      </c>
      <c r="C42" s="35">
        <v>0</v>
      </c>
      <c r="D42" s="36">
        <f t="shared" si="2"/>
        <v>0</v>
      </c>
      <c r="E42" s="91" t="str">
        <f t="shared" si="0"/>
        <v>-</v>
      </c>
      <c r="F42" s="92" t="str">
        <f t="shared" si="1"/>
        <v>-</v>
      </c>
    </row>
    <row r="43" spans="1:6" ht="31.5" customHeight="1">
      <c r="A43" s="39" t="s">
        <v>189</v>
      </c>
      <c r="B43" s="46" t="s">
        <v>196</v>
      </c>
      <c r="C43" s="35">
        <v>0</v>
      </c>
      <c r="D43" s="36">
        <f t="shared" si="2"/>
        <v>0</v>
      </c>
      <c r="E43" s="91" t="str">
        <f t="shared" si="0"/>
        <v>-</v>
      </c>
      <c r="F43" s="92" t="str">
        <f t="shared" si="1"/>
        <v>-</v>
      </c>
    </row>
    <row r="44" spans="1:6" ht="31.5" customHeight="1">
      <c r="A44" s="40" t="s">
        <v>12</v>
      </c>
      <c r="B44" s="47" t="s">
        <v>13</v>
      </c>
      <c r="C44" s="36">
        <v>14958</v>
      </c>
      <c r="D44" s="36">
        <f>C44+1000</f>
        <v>15958</v>
      </c>
      <c r="E44" s="91">
        <f t="shared" si="0"/>
        <v>1000</v>
      </c>
      <c r="F44" s="92">
        <f t="shared" si="1"/>
        <v>1.0669</v>
      </c>
    </row>
    <row r="45" spans="1:6" ht="31.5" customHeight="1">
      <c r="A45" s="39" t="s">
        <v>190</v>
      </c>
      <c r="B45" s="45" t="s">
        <v>196</v>
      </c>
      <c r="C45" s="36">
        <v>0</v>
      </c>
      <c r="D45" s="36">
        <f t="shared" si="2"/>
        <v>0</v>
      </c>
      <c r="E45" s="91" t="str">
        <f t="shared" si="0"/>
        <v>-</v>
      </c>
      <c r="F45" s="92" t="str">
        <f t="shared" si="1"/>
        <v>-</v>
      </c>
    </row>
    <row r="46" spans="1:6" ht="31.5" customHeight="1">
      <c r="A46" s="40" t="s">
        <v>14</v>
      </c>
      <c r="B46" s="47" t="s">
        <v>15</v>
      </c>
      <c r="C46" s="36">
        <v>177974</v>
      </c>
      <c r="D46" s="36">
        <f>C46+5000</f>
        <v>182974</v>
      </c>
      <c r="E46" s="91">
        <f t="shared" si="0"/>
        <v>5000</v>
      </c>
      <c r="F46" s="92">
        <f t="shared" si="1"/>
        <v>1.0281</v>
      </c>
    </row>
    <row r="47" spans="1:6" ht="31.5" customHeight="1">
      <c r="A47" s="39" t="s">
        <v>92</v>
      </c>
      <c r="B47" s="45" t="s">
        <v>93</v>
      </c>
      <c r="C47" s="36">
        <v>460</v>
      </c>
      <c r="D47" s="36">
        <f t="shared" si="2"/>
        <v>460</v>
      </c>
      <c r="E47" s="91" t="str">
        <f t="shared" si="0"/>
        <v>-</v>
      </c>
      <c r="F47" s="92">
        <f t="shared" si="1"/>
        <v>1</v>
      </c>
    </row>
    <row r="48" spans="1:6" ht="31.5" customHeight="1">
      <c r="A48" s="39" t="s">
        <v>191</v>
      </c>
      <c r="B48" s="45" t="s">
        <v>196</v>
      </c>
      <c r="C48" s="36">
        <v>0</v>
      </c>
      <c r="D48" s="36">
        <f t="shared" si="2"/>
        <v>0</v>
      </c>
      <c r="E48" s="91" t="str">
        <f t="shared" si="0"/>
        <v>-</v>
      </c>
      <c r="F48" s="92" t="str">
        <f t="shared" si="1"/>
        <v>-</v>
      </c>
    </row>
    <row r="49" spans="1:6" ht="33" customHeight="1">
      <c r="A49" s="41" t="s">
        <v>16</v>
      </c>
      <c r="B49" s="48" t="s">
        <v>197</v>
      </c>
      <c r="C49" s="36">
        <v>0</v>
      </c>
      <c r="D49" s="36">
        <f t="shared" si="2"/>
        <v>0</v>
      </c>
      <c r="E49" s="91" t="str">
        <f>IF(C49=D49,"-",D49-C49)</f>
        <v>-</v>
      </c>
      <c r="F49" s="92" t="str">
        <f>IF(C49=0,"-",D49/C49)</f>
        <v>-</v>
      </c>
    </row>
    <row r="50" spans="1:6" ht="33" customHeight="1">
      <c r="A50" s="42" t="s">
        <v>17</v>
      </c>
      <c r="B50" s="49" t="s">
        <v>61</v>
      </c>
      <c r="C50" s="36">
        <v>0</v>
      </c>
      <c r="D50" s="36">
        <f t="shared" si="2"/>
        <v>0</v>
      </c>
      <c r="E50" s="91" t="str">
        <f>IF(C50=D50,"-",D50-C50)</f>
        <v>-</v>
      </c>
      <c r="F50" s="92" t="str">
        <f>IF(C50=0,"-",D50/C50)</f>
        <v>-</v>
      </c>
    </row>
    <row r="51" spans="1:6" ht="33" customHeight="1">
      <c r="A51" s="42" t="s">
        <v>192</v>
      </c>
      <c r="B51" s="49" t="s">
        <v>198</v>
      </c>
      <c r="C51" s="36">
        <v>0</v>
      </c>
      <c r="D51" s="36">
        <f t="shared" si="2"/>
        <v>0</v>
      </c>
      <c r="E51" s="91" t="str">
        <f>IF(C51=D51,"-",D51-C51)</f>
        <v>-</v>
      </c>
      <c r="F51" s="92" t="str">
        <f>IF(C51=0,"-",D51/C51)</f>
        <v>-</v>
      </c>
    </row>
    <row r="52" spans="1:6" ht="33" customHeight="1">
      <c r="A52" s="42" t="s">
        <v>193</v>
      </c>
      <c r="B52" s="49" t="s">
        <v>199</v>
      </c>
      <c r="C52" s="36">
        <v>0</v>
      </c>
      <c r="D52" s="36">
        <f>C52</f>
        <v>0</v>
      </c>
      <c r="E52" s="91" t="str">
        <f>IF(C52=D52,"-",D52-C52)</f>
        <v>-</v>
      </c>
      <c r="F52" s="92" t="str">
        <f>IF(C52=0,"-",D52/C52)</f>
        <v>-</v>
      </c>
    </row>
    <row r="53" spans="1:6" ht="33" customHeight="1">
      <c r="A53" s="42" t="s">
        <v>194</v>
      </c>
      <c r="B53" s="49" t="s">
        <v>200</v>
      </c>
      <c r="C53" s="36">
        <v>8810</v>
      </c>
      <c r="D53" s="36">
        <f t="shared" si="2"/>
        <v>8810</v>
      </c>
      <c r="E53" s="91" t="str">
        <f>IF(C53=D53,"-",D53-C53)</f>
        <v>-</v>
      </c>
      <c r="F53" s="92">
        <f>IF(C53=0,"-",D53/C53)</f>
        <v>1</v>
      </c>
    </row>
    <row r="54" spans="1:6" s="5" customFormat="1" ht="31.5" customHeight="1">
      <c r="A54" s="43" t="s">
        <v>95</v>
      </c>
      <c r="B54" s="50" t="s">
        <v>96</v>
      </c>
      <c r="C54" s="35">
        <v>0</v>
      </c>
      <c r="D54" s="36">
        <f t="shared" si="2"/>
        <v>0</v>
      </c>
      <c r="E54" s="91" t="str">
        <f t="shared" si="0"/>
        <v>-</v>
      </c>
      <c r="F54" s="92" t="str">
        <f t="shared" si="1"/>
        <v>-</v>
      </c>
    </row>
    <row r="55" spans="1:6" s="5" customFormat="1" ht="31.5" customHeight="1">
      <c r="A55" s="43" t="s">
        <v>94</v>
      </c>
      <c r="B55" s="50" t="s">
        <v>97</v>
      </c>
      <c r="C55" s="35">
        <v>61433</v>
      </c>
      <c r="D55" s="36">
        <f>C55</f>
        <v>61433</v>
      </c>
      <c r="E55" s="91" t="str">
        <f t="shared" si="0"/>
        <v>-</v>
      </c>
      <c r="F55" s="92">
        <f t="shared" si="1"/>
        <v>1</v>
      </c>
    </row>
    <row r="56" spans="1:6" s="3" customFormat="1" ht="30" customHeight="1">
      <c r="A56" s="37" t="s">
        <v>18</v>
      </c>
      <c r="B56" s="59" t="s">
        <v>19</v>
      </c>
      <c r="C56" s="34">
        <f>C57+C58+C59+C67+C68+C74+C75+C76</f>
        <v>14122</v>
      </c>
      <c r="D56" s="34">
        <f>D57+D58+D59+D67+D68+D74+D75+D76+D73</f>
        <v>14122</v>
      </c>
      <c r="E56" s="13" t="str">
        <f>IF(C56=D56,"-",D56-C56)</f>
        <v>-</v>
      </c>
      <c r="F56" s="93">
        <f t="shared" si="1"/>
        <v>1</v>
      </c>
    </row>
    <row r="57" spans="1:6" ht="28.5" customHeight="1">
      <c r="A57" s="42" t="s">
        <v>20</v>
      </c>
      <c r="B57" s="53" t="s">
        <v>21</v>
      </c>
      <c r="C57" s="35">
        <v>593</v>
      </c>
      <c r="D57" s="35">
        <f>C57</f>
        <v>593</v>
      </c>
      <c r="E57" s="91" t="str">
        <f aca="true" t="shared" si="3" ref="E57:E77">IF(C57=D57,"-",D57-C57)</f>
        <v>-</v>
      </c>
      <c r="F57" s="92">
        <f t="shared" si="1"/>
        <v>1</v>
      </c>
    </row>
    <row r="58" spans="1:6" ht="28.5" customHeight="1">
      <c r="A58" s="42" t="s">
        <v>22</v>
      </c>
      <c r="B58" s="53" t="s">
        <v>23</v>
      </c>
      <c r="C58" s="35">
        <v>1730</v>
      </c>
      <c r="D58" s="35">
        <f>C58</f>
        <v>1730</v>
      </c>
      <c r="E58" s="91" t="str">
        <f t="shared" si="3"/>
        <v>-</v>
      </c>
      <c r="F58" s="92">
        <f t="shared" si="1"/>
        <v>1</v>
      </c>
    </row>
    <row r="59" spans="1:6" ht="28.5" customHeight="1">
      <c r="A59" s="42" t="s">
        <v>24</v>
      </c>
      <c r="B59" s="54" t="s">
        <v>38</v>
      </c>
      <c r="C59" s="35">
        <f>C60+C62+C63+C64+C65+C66</f>
        <v>117</v>
      </c>
      <c r="D59" s="35">
        <f>D60+D62+D63+D64+D65+D66</f>
        <v>117</v>
      </c>
      <c r="E59" s="91" t="str">
        <f t="shared" si="3"/>
        <v>-</v>
      </c>
      <c r="F59" s="92">
        <f t="shared" si="1"/>
        <v>1</v>
      </c>
    </row>
    <row r="60" spans="1:6" ht="28.5" customHeight="1">
      <c r="A60" s="55" t="s">
        <v>46</v>
      </c>
      <c r="B60" s="56" t="s">
        <v>39</v>
      </c>
      <c r="C60" s="35">
        <v>26</v>
      </c>
      <c r="D60" s="35">
        <f>C60</f>
        <v>26</v>
      </c>
      <c r="E60" s="91" t="str">
        <f t="shared" si="3"/>
        <v>-</v>
      </c>
      <c r="F60" s="92">
        <f t="shared" si="1"/>
        <v>1</v>
      </c>
    </row>
    <row r="61" spans="1:6" ht="28.5" customHeight="1">
      <c r="A61" s="55" t="s">
        <v>47</v>
      </c>
      <c r="B61" s="57" t="s">
        <v>40</v>
      </c>
      <c r="C61" s="35">
        <v>26</v>
      </c>
      <c r="D61" s="35">
        <f aca="true" t="shared" si="4" ref="D61:D73">C61</f>
        <v>26</v>
      </c>
      <c r="E61" s="91" t="str">
        <f t="shared" si="3"/>
        <v>-</v>
      </c>
      <c r="F61" s="92">
        <f t="shared" si="1"/>
        <v>1</v>
      </c>
    </row>
    <row r="62" spans="1:6" ht="28.5" customHeight="1">
      <c r="A62" s="55" t="s">
        <v>48</v>
      </c>
      <c r="B62" s="56" t="s">
        <v>41</v>
      </c>
      <c r="C62" s="35">
        <v>0</v>
      </c>
      <c r="D62" s="35">
        <f t="shared" si="4"/>
        <v>0</v>
      </c>
      <c r="E62" s="91" t="str">
        <f t="shared" si="3"/>
        <v>-</v>
      </c>
      <c r="F62" s="92" t="str">
        <f t="shared" si="1"/>
        <v>-</v>
      </c>
    </row>
    <row r="63" spans="1:6" ht="28.5" customHeight="1">
      <c r="A63" s="55" t="s">
        <v>49</v>
      </c>
      <c r="B63" s="56" t="s">
        <v>42</v>
      </c>
      <c r="C63" s="35">
        <v>0</v>
      </c>
      <c r="D63" s="35">
        <f t="shared" si="4"/>
        <v>0</v>
      </c>
      <c r="E63" s="91" t="str">
        <f t="shared" si="3"/>
        <v>-</v>
      </c>
      <c r="F63" s="92" t="str">
        <f t="shared" si="1"/>
        <v>-</v>
      </c>
    </row>
    <row r="64" spans="1:6" ht="28.5" customHeight="1">
      <c r="A64" s="55" t="s">
        <v>50</v>
      </c>
      <c r="B64" s="56" t="s">
        <v>43</v>
      </c>
      <c r="C64" s="35">
        <v>0</v>
      </c>
      <c r="D64" s="35">
        <f t="shared" si="4"/>
        <v>0</v>
      </c>
      <c r="E64" s="91" t="str">
        <f t="shared" si="3"/>
        <v>-</v>
      </c>
      <c r="F64" s="92" t="str">
        <f t="shared" si="1"/>
        <v>-</v>
      </c>
    </row>
    <row r="65" spans="1:6" ht="28.5" customHeight="1">
      <c r="A65" s="55" t="s">
        <v>51</v>
      </c>
      <c r="B65" s="56" t="s">
        <v>44</v>
      </c>
      <c r="C65" s="35">
        <v>91</v>
      </c>
      <c r="D65" s="35">
        <f t="shared" si="4"/>
        <v>91</v>
      </c>
      <c r="E65" s="91" t="str">
        <f t="shared" si="3"/>
        <v>-</v>
      </c>
      <c r="F65" s="92">
        <f t="shared" si="1"/>
        <v>1</v>
      </c>
    </row>
    <row r="66" spans="1:6" ht="28.5" customHeight="1">
      <c r="A66" s="55" t="s">
        <v>52</v>
      </c>
      <c r="B66" s="56" t="s">
        <v>45</v>
      </c>
      <c r="C66" s="35">
        <v>0</v>
      </c>
      <c r="D66" s="35">
        <f t="shared" si="4"/>
        <v>0</v>
      </c>
      <c r="E66" s="91" t="str">
        <f t="shared" si="3"/>
        <v>-</v>
      </c>
      <c r="F66" s="92" t="str">
        <f t="shared" si="1"/>
        <v>-</v>
      </c>
    </row>
    <row r="67" spans="1:6" ht="28.5" customHeight="1">
      <c r="A67" s="42" t="s">
        <v>25</v>
      </c>
      <c r="B67" s="53" t="s">
        <v>26</v>
      </c>
      <c r="C67" s="35">
        <v>7694</v>
      </c>
      <c r="D67" s="35">
        <f t="shared" si="4"/>
        <v>7694</v>
      </c>
      <c r="E67" s="91" t="str">
        <f t="shared" si="3"/>
        <v>-</v>
      </c>
      <c r="F67" s="92">
        <f t="shared" si="1"/>
        <v>1</v>
      </c>
    </row>
    <row r="68" spans="1:6" ht="28.5" customHeight="1">
      <c r="A68" s="42" t="s">
        <v>27</v>
      </c>
      <c r="B68" s="54" t="s">
        <v>62</v>
      </c>
      <c r="C68" s="35">
        <f>SUM(C69:C72)</f>
        <v>1555</v>
      </c>
      <c r="D68" s="35">
        <f>SUM(D69:D72)</f>
        <v>1555</v>
      </c>
      <c r="E68" s="91" t="str">
        <f t="shared" si="3"/>
        <v>-</v>
      </c>
      <c r="F68" s="92">
        <f t="shared" si="1"/>
        <v>1</v>
      </c>
    </row>
    <row r="69" spans="1:6" ht="28.5" customHeight="1">
      <c r="A69" s="55" t="s">
        <v>57</v>
      </c>
      <c r="B69" s="56" t="s">
        <v>53</v>
      </c>
      <c r="C69" s="35">
        <v>1169</v>
      </c>
      <c r="D69" s="35">
        <f>C69</f>
        <v>1169</v>
      </c>
      <c r="E69" s="91" t="str">
        <f t="shared" si="3"/>
        <v>-</v>
      </c>
      <c r="F69" s="92">
        <f t="shared" si="1"/>
        <v>1</v>
      </c>
    </row>
    <row r="70" spans="1:6" ht="28.5" customHeight="1">
      <c r="A70" s="55" t="s">
        <v>58</v>
      </c>
      <c r="B70" s="56" t="s">
        <v>54</v>
      </c>
      <c r="C70" s="35">
        <v>189</v>
      </c>
      <c r="D70" s="35">
        <f>C70</f>
        <v>189</v>
      </c>
      <c r="E70" s="91" t="str">
        <f t="shared" si="3"/>
        <v>-</v>
      </c>
      <c r="F70" s="92">
        <f t="shared" si="1"/>
        <v>1</v>
      </c>
    </row>
    <row r="71" spans="1:6" ht="28.5" customHeight="1">
      <c r="A71" s="55" t="s">
        <v>59</v>
      </c>
      <c r="B71" s="56" t="s">
        <v>55</v>
      </c>
      <c r="C71" s="35">
        <v>0</v>
      </c>
      <c r="D71" s="35">
        <f t="shared" si="4"/>
        <v>0</v>
      </c>
      <c r="E71" s="91" t="str">
        <f t="shared" si="3"/>
        <v>-</v>
      </c>
      <c r="F71" s="92" t="str">
        <f t="shared" si="1"/>
        <v>-</v>
      </c>
    </row>
    <row r="72" spans="1:6" ht="28.5" customHeight="1">
      <c r="A72" s="55" t="s">
        <v>60</v>
      </c>
      <c r="B72" s="56" t="s">
        <v>56</v>
      </c>
      <c r="C72" s="35">
        <v>197</v>
      </c>
      <c r="D72" s="35">
        <f>C72</f>
        <v>197</v>
      </c>
      <c r="E72" s="91" t="str">
        <f t="shared" si="3"/>
        <v>-</v>
      </c>
      <c r="F72" s="92">
        <f t="shared" si="1"/>
        <v>1</v>
      </c>
    </row>
    <row r="73" spans="1:6" ht="28.5" customHeight="1">
      <c r="A73" s="42" t="s">
        <v>28</v>
      </c>
      <c r="B73" s="53" t="s">
        <v>29</v>
      </c>
      <c r="C73" s="35">
        <v>0</v>
      </c>
      <c r="D73" s="35">
        <f t="shared" si="4"/>
        <v>0</v>
      </c>
      <c r="E73" s="91" t="str">
        <f t="shared" si="3"/>
        <v>-</v>
      </c>
      <c r="F73" s="92" t="str">
        <f aca="true" t="shared" si="5" ref="F73:F81">IF(C73=0,"-",D73/C73)</f>
        <v>-</v>
      </c>
    </row>
    <row r="74" spans="1:6" ht="48" customHeight="1">
      <c r="A74" s="42" t="s">
        <v>30</v>
      </c>
      <c r="B74" s="53" t="s">
        <v>148</v>
      </c>
      <c r="C74" s="36">
        <v>1972</v>
      </c>
      <c r="D74" s="35">
        <f>C74</f>
        <v>1972</v>
      </c>
      <c r="E74" s="91" t="str">
        <f t="shared" si="3"/>
        <v>-</v>
      </c>
      <c r="F74" s="94">
        <f t="shared" si="5"/>
        <v>1</v>
      </c>
    </row>
    <row r="75" spans="1:6" ht="35.25" customHeight="1">
      <c r="A75" s="42" t="s">
        <v>31</v>
      </c>
      <c r="B75" s="53" t="s">
        <v>32</v>
      </c>
      <c r="C75" s="36">
        <v>268</v>
      </c>
      <c r="D75" s="35">
        <f>C75</f>
        <v>268</v>
      </c>
      <c r="E75" s="91" t="str">
        <f t="shared" si="3"/>
        <v>-</v>
      </c>
      <c r="F75" s="94">
        <f t="shared" si="5"/>
        <v>1</v>
      </c>
    </row>
    <row r="76" spans="1:6" ht="35.25" customHeight="1">
      <c r="A76" s="42" t="s">
        <v>33</v>
      </c>
      <c r="B76" s="53" t="s">
        <v>34</v>
      </c>
      <c r="C76" s="35">
        <v>193</v>
      </c>
      <c r="D76" s="35">
        <f>C76</f>
        <v>193</v>
      </c>
      <c r="E76" s="91" t="str">
        <f t="shared" si="3"/>
        <v>-</v>
      </c>
      <c r="F76" s="92">
        <f t="shared" si="5"/>
        <v>1</v>
      </c>
    </row>
    <row r="77" spans="1:6" s="3" customFormat="1" ht="30" customHeight="1">
      <c r="A77" s="44" t="s">
        <v>35</v>
      </c>
      <c r="B77" s="58" t="s">
        <v>202</v>
      </c>
      <c r="C77" s="38">
        <f>SUM(C78:C81)</f>
        <v>9200</v>
      </c>
      <c r="D77" s="38">
        <f>SUM(D78:D81)</f>
        <v>9200</v>
      </c>
      <c r="E77" s="13" t="str">
        <f t="shared" si="3"/>
        <v>-</v>
      </c>
      <c r="F77" s="95">
        <f t="shared" si="5"/>
        <v>1</v>
      </c>
    </row>
    <row r="78" spans="1:6" ht="42" customHeight="1">
      <c r="A78" s="42" t="s">
        <v>153</v>
      </c>
      <c r="B78" s="53" t="s">
        <v>203</v>
      </c>
      <c r="C78" s="35">
        <v>4087</v>
      </c>
      <c r="D78" s="35">
        <f>C78</f>
        <v>4087</v>
      </c>
      <c r="E78" s="96" t="str">
        <f>IF(C78=D78,"-",D78-C78)</f>
        <v>-</v>
      </c>
      <c r="F78" s="102">
        <f t="shared" si="5"/>
        <v>1</v>
      </c>
    </row>
    <row r="79" spans="1:6" ht="31.5" customHeight="1">
      <c r="A79" s="42" t="s">
        <v>36</v>
      </c>
      <c r="B79" s="53" t="s">
        <v>65</v>
      </c>
      <c r="C79" s="35">
        <v>4913</v>
      </c>
      <c r="D79" s="35">
        <f>C79</f>
        <v>4913</v>
      </c>
      <c r="E79" s="96" t="str">
        <f>IF(C79=D79,"-",D79-C79)</f>
        <v>-</v>
      </c>
      <c r="F79" s="102">
        <f t="shared" si="5"/>
        <v>1</v>
      </c>
    </row>
    <row r="80" spans="1:6" ht="31.5" customHeight="1">
      <c r="A80" s="42" t="s">
        <v>37</v>
      </c>
      <c r="B80" s="53" t="s">
        <v>204</v>
      </c>
      <c r="C80" s="35">
        <v>0</v>
      </c>
      <c r="D80" s="35">
        <f>C80</f>
        <v>0</v>
      </c>
      <c r="E80" s="96" t="str">
        <f>IF(C80=D80,"-",D80-C80)</f>
        <v>-</v>
      </c>
      <c r="F80" s="102" t="str">
        <f t="shared" si="5"/>
        <v>-</v>
      </c>
    </row>
    <row r="81" spans="1:6" ht="31.5" customHeight="1">
      <c r="A81" s="42" t="s">
        <v>156</v>
      </c>
      <c r="B81" s="53" t="s">
        <v>157</v>
      </c>
      <c r="C81" s="35">
        <v>200</v>
      </c>
      <c r="D81" s="35">
        <f>C81</f>
        <v>200</v>
      </c>
      <c r="E81" s="96" t="str">
        <f>IF(C81=D81,"-",D81-C81)</f>
        <v>-</v>
      </c>
      <c r="F81" s="102">
        <f t="shared" si="5"/>
        <v>1</v>
      </c>
    </row>
    <row r="95" ht="45" customHeight="1"/>
    <row r="96" ht="45" customHeight="1"/>
    <row r="99" ht="69.75" customHeight="1"/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1" r:id="rId1"/>
  <headerFooter alignWithMargins="0">
    <oddFooter>&amp;R&amp;20&amp;P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81"/>
  <sheetViews>
    <sheetView showGridLines="0" zoomScale="55" zoomScaleNormal="55" zoomScaleSheetLayoutView="55" zoomScalePageLayoutView="0" workbookViewId="0" topLeftCell="A1">
      <pane xSplit="2" ySplit="7" topLeftCell="C22" activePane="bottomRight" state="frozen"/>
      <selection pane="topLeft" activeCell="G1" sqref="G1:I16384"/>
      <selection pane="topRight" activeCell="G1" sqref="G1:I16384"/>
      <selection pane="bottomLeft" activeCell="G1" sqref="G1:I16384"/>
      <selection pane="bottomRight" activeCell="G1" sqref="G1:I16384"/>
    </sheetView>
  </sheetViews>
  <sheetFormatPr defaultColWidth="9.00390625" defaultRowHeight="12.75"/>
  <cols>
    <col min="1" max="1" width="9.125" style="2" customWidth="1"/>
    <col min="2" max="2" width="123.625" style="2" customWidth="1"/>
    <col min="3" max="6" width="20.75390625" style="2" customWidth="1"/>
    <col min="7" max="16384" width="9.125" style="2" customWidth="1"/>
  </cols>
  <sheetData>
    <row r="1" spans="1:6" s="61" customFormat="1" ht="33" customHeight="1">
      <c r="A1" s="166" t="str">
        <f>NFZ!A1</f>
        <v>ZMIANA PLANU FINANSOWEGO NARODOWEGO FUNDUSZU ZDROWIA NA 2009 ROK Z 27 MARCA 2009 R.</v>
      </c>
      <c r="B1" s="166"/>
      <c r="C1" s="166"/>
      <c r="D1" s="166"/>
      <c r="E1" s="166"/>
      <c r="F1" s="166"/>
    </row>
    <row r="2" spans="1:3" s="63" customFormat="1" ht="33" customHeight="1">
      <c r="A2" s="164" t="s">
        <v>102</v>
      </c>
      <c r="B2" s="164"/>
      <c r="C2" s="164"/>
    </row>
    <row r="3" spans="1:5" ht="33" customHeight="1">
      <c r="A3" s="1"/>
      <c r="B3" s="89"/>
      <c r="C3" s="30"/>
      <c r="E3" s="30" t="s">
        <v>117</v>
      </c>
    </row>
    <row r="4" spans="1:6" s="6" customFormat="1" ht="33" customHeight="1">
      <c r="A4" s="165" t="s">
        <v>64</v>
      </c>
      <c r="B4" s="165" t="s">
        <v>63</v>
      </c>
      <c r="C4" s="162" t="s">
        <v>235</v>
      </c>
      <c r="D4" s="161" t="s">
        <v>229</v>
      </c>
      <c r="E4" s="161" t="s">
        <v>234</v>
      </c>
      <c r="F4" s="161" t="s">
        <v>233</v>
      </c>
    </row>
    <row r="5" spans="1:6" s="6" customFormat="1" ht="33" customHeight="1">
      <c r="A5" s="165"/>
      <c r="B5" s="165"/>
      <c r="C5" s="163"/>
      <c r="D5" s="161"/>
      <c r="E5" s="161"/>
      <c r="F5" s="161"/>
    </row>
    <row r="6" spans="1:6" s="4" customFormat="1" ht="14.25">
      <c r="A6" s="31">
        <v>1</v>
      </c>
      <c r="B6" s="32">
        <v>2</v>
      </c>
      <c r="C6" s="32" t="s">
        <v>114</v>
      </c>
      <c r="D6" s="32" t="s">
        <v>230</v>
      </c>
      <c r="E6" s="32" t="s">
        <v>231</v>
      </c>
      <c r="F6" s="32" t="s">
        <v>232</v>
      </c>
    </row>
    <row r="7" spans="1:6" s="3" customFormat="1" ht="30" customHeight="1">
      <c r="A7" s="33" t="s">
        <v>0</v>
      </c>
      <c r="B7" s="51" t="s">
        <v>201</v>
      </c>
      <c r="C7" s="16">
        <f>C10+C13+C16+C20+C23+C26+C29+C32+C35+C38+C41+C44+C46+C49+C50+C51+C52+C53</f>
        <v>3630292</v>
      </c>
      <c r="D7" s="16">
        <f>D10+D13+D16+D20+D23+D26+D29+D32+D35+D38+D41+D44+D46+D49+D50+D51+D52+D53</f>
        <v>3688736</v>
      </c>
      <c r="E7" s="13">
        <f>IF(C7=D7,"-",D7-C7)</f>
        <v>58444</v>
      </c>
      <c r="F7" s="90">
        <f>IF(C7=0,"-",D7/C7)</f>
        <v>1.016</v>
      </c>
    </row>
    <row r="8" spans="1:6" s="3" customFormat="1" ht="48.75" customHeight="1">
      <c r="A8" s="39" t="s">
        <v>88</v>
      </c>
      <c r="B8" s="45" t="s">
        <v>89</v>
      </c>
      <c r="C8" s="35">
        <f>C11+C14+C17+C21+C24+C27+C30+C33+C36+C39+C42</f>
        <v>0</v>
      </c>
      <c r="D8" s="35">
        <f>D11+D14+D17+D21+D24+D27+D30+D33+D36+D39+D42</f>
        <v>0</v>
      </c>
      <c r="E8" s="91" t="str">
        <f>IF(C8=D8,"-",D8-C8)</f>
        <v>-</v>
      </c>
      <c r="F8" s="92" t="str">
        <f>IF(C8=0,"-",D8/C8)</f>
        <v>-</v>
      </c>
    </row>
    <row r="9" spans="1:6" s="3" customFormat="1" ht="30.75" customHeight="1">
      <c r="A9" s="39" t="s">
        <v>178</v>
      </c>
      <c r="B9" s="46" t="s">
        <v>195</v>
      </c>
      <c r="C9" s="52">
        <f>C12+C15+C18+C22+C25+C28+C31+C34+C37+C40+C43+C48+C45</f>
        <v>0</v>
      </c>
      <c r="D9" s="52">
        <f>D12+D15+D18+D22+D25+D28+D31+D34+D37+D40+D43+D48+D45</f>
        <v>0</v>
      </c>
      <c r="E9" s="91" t="str">
        <f aca="true" t="shared" si="0" ref="E9:E55">IF(C9=D9,"-",D9-C9)</f>
        <v>-</v>
      </c>
      <c r="F9" s="92" t="str">
        <f aca="true" t="shared" si="1" ref="F9:F72">IF(C9=0,"-",D9/C9)</f>
        <v>-</v>
      </c>
    </row>
    <row r="10" spans="1:6" ht="31.5" customHeight="1">
      <c r="A10" s="40" t="s">
        <v>1</v>
      </c>
      <c r="B10" s="47" t="s">
        <v>66</v>
      </c>
      <c r="C10" s="36">
        <v>422929</v>
      </c>
      <c r="D10" s="36">
        <f>C10+55000</f>
        <v>477929</v>
      </c>
      <c r="E10" s="91">
        <f t="shared" si="0"/>
        <v>55000</v>
      </c>
      <c r="F10" s="92">
        <f t="shared" si="1"/>
        <v>1.13</v>
      </c>
    </row>
    <row r="11" spans="1:6" ht="31.5" customHeight="1">
      <c r="A11" s="39" t="s">
        <v>67</v>
      </c>
      <c r="B11" s="46" t="s">
        <v>87</v>
      </c>
      <c r="C11" s="35">
        <v>0</v>
      </c>
      <c r="D11" s="36">
        <f aca="true" t="shared" si="2" ref="D11:D54">C11</f>
        <v>0</v>
      </c>
      <c r="E11" s="91" t="str">
        <f t="shared" si="0"/>
        <v>-</v>
      </c>
      <c r="F11" s="92" t="str">
        <f t="shared" si="1"/>
        <v>-</v>
      </c>
    </row>
    <row r="12" spans="1:6" ht="31.5" customHeight="1">
      <c r="A12" s="39" t="s">
        <v>179</v>
      </c>
      <c r="B12" s="46" t="s">
        <v>196</v>
      </c>
      <c r="C12" s="35">
        <v>0</v>
      </c>
      <c r="D12" s="36">
        <f t="shared" si="2"/>
        <v>0</v>
      </c>
      <c r="E12" s="91" t="str">
        <f t="shared" si="0"/>
        <v>-</v>
      </c>
      <c r="F12" s="92" t="str">
        <f t="shared" si="1"/>
        <v>-</v>
      </c>
    </row>
    <row r="13" spans="1:6" ht="31.5" customHeight="1">
      <c r="A13" s="40" t="s">
        <v>2</v>
      </c>
      <c r="B13" s="47" t="s">
        <v>68</v>
      </c>
      <c r="C13" s="36">
        <v>255418</v>
      </c>
      <c r="D13" s="36">
        <f t="shared" si="2"/>
        <v>255418</v>
      </c>
      <c r="E13" s="91" t="str">
        <f t="shared" si="0"/>
        <v>-</v>
      </c>
      <c r="F13" s="92">
        <f t="shared" si="1"/>
        <v>1</v>
      </c>
    </row>
    <row r="14" spans="1:6" ht="31.5" customHeight="1">
      <c r="A14" s="39" t="s">
        <v>69</v>
      </c>
      <c r="B14" s="46" t="s">
        <v>87</v>
      </c>
      <c r="C14" s="35">
        <v>0</v>
      </c>
      <c r="D14" s="36">
        <f t="shared" si="2"/>
        <v>0</v>
      </c>
      <c r="E14" s="91" t="str">
        <f t="shared" si="0"/>
        <v>-</v>
      </c>
      <c r="F14" s="92" t="str">
        <f t="shared" si="1"/>
        <v>-</v>
      </c>
    </row>
    <row r="15" spans="1:6" ht="31.5" customHeight="1">
      <c r="A15" s="39" t="s">
        <v>180</v>
      </c>
      <c r="B15" s="46" t="s">
        <v>196</v>
      </c>
      <c r="C15" s="35">
        <v>0</v>
      </c>
      <c r="D15" s="36">
        <f t="shared" si="2"/>
        <v>0</v>
      </c>
      <c r="E15" s="91" t="str">
        <f t="shared" si="0"/>
        <v>-</v>
      </c>
      <c r="F15" s="92" t="str">
        <f t="shared" si="1"/>
        <v>-</v>
      </c>
    </row>
    <row r="16" spans="1:6" ht="31.5" customHeight="1">
      <c r="A16" s="40" t="s">
        <v>3</v>
      </c>
      <c r="B16" s="47" t="s">
        <v>227</v>
      </c>
      <c r="C16" s="36">
        <v>1778586</v>
      </c>
      <c r="D16" s="36">
        <f t="shared" si="2"/>
        <v>1778586</v>
      </c>
      <c r="E16" s="91" t="str">
        <f t="shared" si="0"/>
        <v>-</v>
      </c>
      <c r="F16" s="92">
        <f t="shared" si="1"/>
        <v>1</v>
      </c>
    </row>
    <row r="17" spans="1:6" ht="31.5" customHeight="1">
      <c r="A17" s="39" t="s">
        <v>70</v>
      </c>
      <c r="B17" s="46" t="s">
        <v>87</v>
      </c>
      <c r="C17" s="35">
        <v>0</v>
      </c>
      <c r="D17" s="36">
        <f t="shared" si="2"/>
        <v>0</v>
      </c>
      <c r="E17" s="91" t="str">
        <f t="shared" si="0"/>
        <v>-</v>
      </c>
      <c r="F17" s="92" t="str">
        <f t="shared" si="1"/>
        <v>-</v>
      </c>
    </row>
    <row r="18" spans="1:6" ht="31.5" customHeight="1">
      <c r="A18" s="39" t="s">
        <v>90</v>
      </c>
      <c r="B18" s="46" t="s">
        <v>196</v>
      </c>
      <c r="C18" s="36">
        <v>0</v>
      </c>
      <c r="D18" s="36">
        <f t="shared" si="2"/>
        <v>0</v>
      </c>
      <c r="E18" s="91" t="str">
        <f t="shared" si="0"/>
        <v>-</v>
      </c>
      <c r="F18" s="92" t="str">
        <f t="shared" si="1"/>
        <v>-</v>
      </c>
    </row>
    <row r="19" spans="1:6" ht="31.5" customHeight="1">
      <c r="A19" s="39" t="s">
        <v>181</v>
      </c>
      <c r="B19" s="45" t="s">
        <v>91</v>
      </c>
      <c r="C19" s="36">
        <v>81279</v>
      </c>
      <c r="D19" s="36">
        <f t="shared" si="2"/>
        <v>81279</v>
      </c>
      <c r="E19" s="91" t="str">
        <f t="shared" si="0"/>
        <v>-</v>
      </c>
      <c r="F19" s="92">
        <f t="shared" si="1"/>
        <v>1</v>
      </c>
    </row>
    <row r="20" spans="1:6" ht="31.5" customHeight="1">
      <c r="A20" s="40" t="s">
        <v>4</v>
      </c>
      <c r="B20" s="47" t="s">
        <v>71</v>
      </c>
      <c r="C20" s="36">
        <v>129458</v>
      </c>
      <c r="D20" s="36">
        <f t="shared" si="2"/>
        <v>129458</v>
      </c>
      <c r="E20" s="91" t="str">
        <f t="shared" si="0"/>
        <v>-</v>
      </c>
      <c r="F20" s="92">
        <f t="shared" si="1"/>
        <v>1</v>
      </c>
    </row>
    <row r="21" spans="1:6" ht="31.5" customHeight="1">
      <c r="A21" s="39" t="s">
        <v>72</v>
      </c>
      <c r="B21" s="46" t="s">
        <v>87</v>
      </c>
      <c r="C21" s="35">
        <v>0</v>
      </c>
      <c r="D21" s="36">
        <f t="shared" si="2"/>
        <v>0</v>
      </c>
      <c r="E21" s="91" t="str">
        <f t="shared" si="0"/>
        <v>-</v>
      </c>
      <c r="F21" s="92" t="str">
        <f t="shared" si="1"/>
        <v>-</v>
      </c>
    </row>
    <row r="22" spans="1:6" ht="31.5" customHeight="1">
      <c r="A22" s="39" t="s">
        <v>182</v>
      </c>
      <c r="B22" s="46" t="s">
        <v>196</v>
      </c>
      <c r="C22" s="35">
        <v>0</v>
      </c>
      <c r="D22" s="36">
        <f t="shared" si="2"/>
        <v>0</v>
      </c>
      <c r="E22" s="91" t="str">
        <f t="shared" si="0"/>
        <v>-</v>
      </c>
      <c r="F22" s="92" t="str">
        <f t="shared" si="1"/>
        <v>-</v>
      </c>
    </row>
    <row r="23" spans="1:6" ht="31.5" customHeight="1">
      <c r="A23" s="40" t="s">
        <v>5</v>
      </c>
      <c r="B23" s="47" t="s">
        <v>73</v>
      </c>
      <c r="C23" s="36">
        <v>108824</v>
      </c>
      <c r="D23" s="36">
        <f t="shared" si="2"/>
        <v>108824</v>
      </c>
      <c r="E23" s="91" t="str">
        <f t="shared" si="0"/>
        <v>-</v>
      </c>
      <c r="F23" s="92">
        <f t="shared" si="1"/>
        <v>1</v>
      </c>
    </row>
    <row r="24" spans="1:6" ht="31.5" customHeight="1">
      <c r="A24" s="39" t="s">
        <v>74</v>
      </c>
      <c r="B24" s="46" t="s">
        <v>87</v>
      </c>
      <c r="C24" s="35">
        <v>0</v>
      </c>
      <c r="D24" s="36">
        <f t="shared" si="2"/>
        <v>0</v>
      </c>
      <c r="E24" s="91" t="str">
        <f t="shared" si="0"/>
        <v>-</v>
      </c>
      <c r="F24" s="92" t="str">
        <f t="shared" si="1"/>
        <v>-</v>
      </c>
    </row>
    <row r="25" spans="1:6" ht="31.5" customHeight="1">
      <c r="A25" s="39" t="s">
        <v>183</v>
      </c>
      <c r="B25" s="46" t="s">
        <v>196</v>
      </c>
      <c r="C25" s="35">
        <v>0</v>
      </c>
      <c r="D25" s="36">
        <f t="shared" si="2"/>
        <v>0</v>
      </c>
      <c r="E25" s="91" t="str">
        <f t="shared" si="0"/>
        <v>-</v>
      </c>
      <c r="F25" s="92" t="str">
        <f t="shared" si="1"/>
        <v>-</v>
      </c>
    </row>
    <row r="26" spans="1:6" ht="31.5" customHeight="1">
      <c r="A26" s="40" t="s">
        <v>6</v>
      </c>
      <c r="B26" s="47" t="s">
        <v>75</v>
      </c>
      <c r="C26" s="36">
        <v>59273</v>
      </c>
      <c r="D26" s="36">
        <f t="shared" si="2"/>
        <v>59273</v>
      </c>
      <c r="E26" s="91" t="str">
        <f t="shared" si="0"/>
        <v>-</v>
      </c>
      <c r="F26" s="92">
        <f t="shared" si="1"/>
        <v>1</v>
      </c>
    </row>
    <row r="27" spans="1:6" ht="31.5" customHeight="1">
      <c r="A27" s="39" t="s">
        <v>76</v>
      </c>
      <c r="B27" s="46" t="s">
        <v>87</v>
      </c>
      <c r="C27" s="35">
        <v>0</v>
      </c>
      <c r="D27" s="36">
        <f t="shared" si="2"/>
        <v>0</v>
      </c>
      <c r="E27" s="91" t="str">
        <f t="shared" si="0"/>
        <v>-</v>
      </c>
      <c r="F27" s="92" t="str">
        <f t="shared" si="1"/>
        <v>-</v>
      </c>
    </row>
    <row r="28" spans="1:6" ht="31.5" customHeight="1">
      <c r="A28" s="39" t="s">
        <v>184</v>
      </c>
      <c r="B28" s="46" t="s">
        <v>196</v>
      </c>
      <c r="C28" s="35">
        <v>0</v>
      </c>
      <c r="D28" s="36">
        <f t="shared" si="2"/>
        <v>0</v>
      </c>
      <c r="E28" s="91" t="str">
        <f t="shared" si="0"/>
        <v>-</v>
      </c>
      <c r="F28" s="92" t="str">
        <f t="shared" si="1"/>
        <v>-</v>
      </c>
    </row>
    <row r="29" spans="1:6" ht="31.5" customHeight="1">
      <c r="A29" s="40" t="s">
        <v>7</v>
      </c>
      <c r="B29" s="47" t="s">
        <v>77</v>
      </c>
      <c r="C29" s="36">
        <v>130218</v>
      </c>
      <c r="D29" s="36">
        <f t="shared" si="2"/>
        <v>130218</v>
      </c>
      <c r="E29" s="91" t="str">
        <f t="shared" si="0"/>
        <v>-</v>
      </c>
      <c r="F29" s="92">
        <f t="shared" si="1"/>
        <v>1</v>
      </c>
    </row>
    <row r="30" spans="1:6" ht="31.5" customHeight="1">
      <c r="A30" s="39" t="s">
        <v>78</v>
      </c>
      <c r="B30" s="46" t="s">
        <v>87</v>
      </c>
      <c r="C30" s="35">
        <v>0</v>
      </c>
      <c r="D30" s="36">
        <f t="shared" si="2"/>
        <v>0</v>
      </c>
      <c r="E30" s="91" t="str">
        <f t="shared" si="0"/>
        <v>-</v>
      </c>
      <c r="F30" s="92" t="str">
        <f t="shared" si="1"/>
        <v>-</v>
      </c>
    </row>
    <row r="31" spans="1:6" ht="31.5" customHeight="1">
      <c r="A31" s="39" t="s">
        <v>185</v>
      </c>
      <c r="B31" s="46" t="s">
        <v>196</v>
      </c>
      <c r="C31" s="35">
        <v>0</v>
      </c>
      <c r="D31" s="36">
        <f t="shared" si="2"/>
        <v>0</v>
      </c>
      <c r="E31" s="91" t="str">
        <f t="shared" si="0"/>
        <v>-</v>
      </c>
      <c r="F31" s="92" t="str">
        <f t="shared" si="1"/>
        <v>-</v>
      </c>
    </row>
    <row r="32" spans="1:6" ht="31.5" customHeight="1">
      <c r="A32" s="40" t="s">
        <v>8</v>
      </c>
      <c r="B32" s="47" t="s">
        <v>79</v>
      </c>
      <c r="C32" s="36">
        <v>50824</v>
      </c>
      <c r="D32" s="36">
        <f t="shared" si="2"/>
        <v>50824</v>
      </c>
      <c r="E32" s="91" t="str">
        <f t="shared" si="0"/>
        <v>-</v>
      </c>
      <c r="F32" s="92">
        <f t="shared" si="1"/>
        <v>1</v>
      </c>
    </row>
    <row r="33" spans="1:6" ht="31.5" customHeight="1">
      <c r="A33" s="39" t="s">
        <v>80</v>
      </c>
      <c r="B33" s="46" t="s">
        <v>87</v>
      </c>
      <c r="C33" s="35">
        <v>0</v>
      </c>
      <c r="D33" s="36">
        <f t="shared" si="2"/>
        <v>0</v>
      </c>
      <c r="E33" s="91" t="str">
        <f t="shared" si="0"/>
        <v>-</v>
      </c>
      <c r="F33" s="92" t="str">
        <f t="shared" si="1"/>
        <v>-</v>
      </c>
    </row>
    <row r="34" spans="1:6" ht="31.5" customHeight="1">
      <c r="A34" s="39" t="s">
        <v>186</v>
      </c>
      <c r="B34" s="46" t="s">
        <v>196</v>
      </c>
      <c r="C34" s="35">
        <v>0</v>
      </c>
      <c r="D34" s="36">
        <f t="shared" si="2"/>
        <v>0</v>
      </c>
      <c r="E34" s="91" t="str">
        <f t="shared" si="0"/>
        <v>-</v>
      </c>
      <c r="F34" s="92" t="str">
        <f t="shared" si="1"/>
        <v>-</v>
      </c>
    </row>
    <row r="35" spans="1:6" ht="31.5" customHeight="1">
      <c r="A35" s="40" t="s">
        <v>9</v>
      </c>
      <c r="B35" s="47" t="s">
        <v>81</v>
      </c>
      <c r="C35" s="36">
        <v>2224</v>
      </c>
      <c r="D35" s="36">
        <f t="shared" si="2"/>
        <v>2224</v>
      </c>
      <c r="E35" s="91" t="str">
        <f t="shared" si="0"/>
        <v>-</v>
      </c>
      <c r="F35" s="92">
        <f t="shared" si="1"/>
        <v>1</v>
      </c>
    </row>
    <row r="36" spans="1:6" ht="31.5" customHeight="1">
      <c r="A36" s="39" t="s">
        <v>82</v>
      </c>
      <c r="B36" s="46" t="s">
        <v>87</v>
      </c>
      <c r="C36" s="35">
        <v>0</v>
      </c>
      <c r="D36" s="36">
        <f t="shared" si="2"/>
        <v>0</v>
      </c>
      <c r="E36" s="91" t="str">
        <f t="shared" si="0"/>
        <v>-</v>
      </c>
      <c r="F36" s="92" t="str">
        <f t="shared" si="1"/>
        <v>-</v>
      </c>
    </row>
    <row r="37" spans="1:6" ht="31.5" customHeight="1">
      <c r="A37" s="39" t="s">
        <v>187</v>
      </c>
      <c r="B37" s="46" t="s">
        <v>196</v>
      </c>
      <c r="C37" s="35">
        <v>0</v>
      </c>
      <c r="D37" s="36">
        <f t="shared" si="2"/>
        <v>0</v>
      </c>
      <c r="E37" s="91" t="str">
        <f t="shared" si="0"/>
        <v>-</v>
      </c>
      <c r="F37" s="92" t="str">
        <f t="shared" si="1"/>
        <v>-</v>
      </c>
    </row>
    <row r="38" spans="1:6" ht="36.75" customHeight="1">
      <c r="A38" s="40" t="s">
        <v>10</v>
      </c>
      <c r="B38" s="47" t="s">
        <v>86</v>
      </c>
      <c r="C38" s="36">
        <v>10671</v>
      </c>
      <c r="D38" s="36">
        <f t="shared" si="2"/>
        <v>10671</v>
      </c>
      <c r="E38" s="91" t="str">
        <f t="shared" si="0"/>
        <v>-</v>
      </c>
      <c r="F38" s="92">
        <f t="shared" si="1"/>
        <v>1</v>
      </c>
    </row>
    <row r="39" spans="1:6" ht="31.5" customHeight="1">
      <c r="A39" s="39" t="s">
        <v>83</v>
      </c>
      <c r="B39" s="46" t="s">
        <v>87</v>
      </c>
      <c r="C39" s="35">
        <v>0</v>
      </c>
      <c r="D39" s="36">
        <f t="shared" si="2"/>
        <v>0</v>
      </c>
      <c r="E39" s="91" t="str">
        <f t="shared" si="0"/>
        <v>-</v>
      </c>
      <c r="F39" s="92" t="str">
        <f t="shared" si="1"/>
        <v>-</v>
      </c>
    </row>
    <row r="40" spans="1:6" ht="31.5" customHeight="1">
      <c r="A40" s="39" t="s">
        <v>188</v>
      </c>
      <c r="B40" s="46" t="s">
        <v>196</v>
      </c>
      <c r="C40" s="35">
        <v>0</v>
      </c>
      <c r="D40" s="36">
        <f t="shared" si="2"/>
        <v>0</v>
      </c>
      <c r="E40" s="91" t="str">
        <f t="shared" si="0"/>
        <v>-</v>
      </c>
      <c r="F40" s="92" t="str">
        <f t="shared" si="1"/>
        <v>-</v>
      </c>
    </row>
    <row r="41" spans="1:6" ht="31.5" customHeight="1">
      <c r="A41" s="40" t="s">
        <v>11</v>
      </c>
      <c r="B41" s="47" t="s">
        <v>84</v>
      </c>
      <c r="C41" s="36">
        <v>89989</v>
      </c>
      <c r="D41" s="36">
        <f t="shared" si="2"/>
        <v>89989</v>
      </c>
      <c r="E41" s="91" t="str">
        <f t="shared" si="0"/>
        <v>-</v>
      </c>
      <c r="F41" s="92">
        <f t="shared" si="1"/>
        <v>1</v>
      </c>
    </row>
    <row r="42" spans="1:6" ht="31.5" customHeight="1">
      <c r="A42" s="39" t="s">
        <v>85</v>
      </c>
      <c r="B42" s="46" t="s">
        <v>87</v>
      </c>
      <c r="C42" s="35">
        <v>0</v>
      </c>
      <c r="D42" s="36">
        <f t="shared" si="2"/>
        <v>0</v>
      </c>
      <c r="E42" s="91" t="str">
        <f t="shared" si="0"/>
        <v>-</v>
      </c>
      <c r="F42" s="92" t="str">
        <f t="shared" si="1"/>
        <v>-</v>
      </c>
    </row>
    <row r="43" spans="1:6" ht="31.5" customHeight="1">
      <c r="A43" s="39" t="s">
        <v>189</v>
      </c>
      <c r="B43" s="46" t="s">
        <v>196</v>
      </c>
      <c r="C43" s="35">
        <v>0</v>
      </c>
      <c r="D43" s="36">
        <f t="shared" si="2"/>
        <v>0</v>
      </c>
      <c r="E43" s="91" t="str">
        <f t="shared" si="0"/>
        <v>-</v>
      </c>
      <c r="F43" s="92" t="str">
        <f t="shared" si="1"/>
        <v>-</v>
      </c>
    </row>
    <row r="44" spans="1:6" ht="31.5" customHeight="1">
      <c r="A44" s="40" t="s">
        <v>12</v>
      </c>
      <c r="B44" s="47" t="s">
        <v>13</v>
      </c>
      <c r="C44" s="36">
        <v>39000</v>
      </c>
      <c r="D44" s="36">
        <f t="shared" si="2"/>
        <v>39000</v>
      </c>
      <c r="E44" s="91" t="str">
        <f t="shared" si="0"/>
        <v>-</v>
      </c>
      <c r="F44" s="92">
        <f t="shared" si="1"/>
        <v>1</v>
      </c>
    </row>
    <row r="45" spans="1:6" ht="31.5" customHeight="1">
      <c r="A45" s="39" t="s">
        <v>190</v>
      </c>
      <c r="B45" s="45" t="s">
        <v>196</v>
      </c>
      <c r="C45" s="36">
        <v>0</v>
      </c>
      <c r="D45" s="36">
        <f t="shared" si="2"/>
        <v>0</v>
      </c>
      <c r="E45" s="91" t="str">
        <f t="shared" si="0"/>
        <v>-</v>
      </c>
      <c r="F45" s="92" t="str">
        <f t="shared" si="1"/>
        <v>-</v>
      </c>
    </row>
    <row r="46" spans="1:6" ht="31.5" customHeight="1">
      <c r="A46" s="40" t="s">
        <v>14</v>
      </c>
      <c r="B46" s="47" t="s">
        <v>15</v>
      </c>
      <c r="C46" s="36">
        <v>541008</v>
      </c>
      <c r="D46" s="36">
        <f>C46+3444</f>
        <v>544452</v>
      </c>
      <c r="E46" s="91">
        <f t="shared" si="0"/>
        <v>3444</v>
      </c>
      <c r="F46" s="92">
        <f t="shared" si="1"/>
        <v>1.0064</v>
      </c>
    </row>
    <row r="47" spans="1:6" ht="31.5" customHeight="1">
      <c r="A47" s="39" t="s">
        <v>92</v>
      </c>
      <c r="B47" s="45" t="s">
        <v>93</v>
      </c>
      <c r="C47" s="36">
        <v>478</v>
      </c>
      <c r="D47" s="36">
        <f t="shared" si="2"/>
        <v>478</v>
      </c>
      <c r="E47" s="91" t="str">
        <f t="shared" si="0"/>
        <v>-</v>
      </c>
      <c r="F47" s="92">
        <f t="shared" si="1"/>
        <v>1</v>
      </c>
    </row>
    <row r="48" spans="1:6" ht="31.5" customHeight="1">
      <c r="A48" s="39" t="s">
        <v>191</v>
      </c>
      <c r="B48" s="45" t="s">
        <v>196</v>
      </c>
      <c r="C48" s="36">
        <v>0</v>
      </c>
      <c r="D48" s="36">
        <f t="shared" si="2"/>
        <v>0</v>
      </c>
      <c r="E48" s="91" t="str">
        <f t="shared" si="0"/>
        <v>-</v>
      </c>
      <c r="F48" s="92" t="str">
        <f t="shared" si="1"/>
        <v>-</v>
      </c>
    </row>
    <row r="49" spans="1:6" ht="33" customHeight="1">
      <c r="A49" s="41" t="s">
        <v>16</v>
      </c>
      <c r="B49" s="48" t="s">
        <v>197</v>
      </c>
      <c r="C49" s="36">
        <v>0</v>
      </c>
      <c r="D49" s="36">
        <f t="shared" si="2"/>
        <v>0</v>
      </c>
      <c r="E49" s="91" t="str">
        <f>IF(C49=D49,"-",D49-C49)</f>
        <v>-</v>
      </c>
      <c r="F49" s="92" t="str">
        <f>IF(C49=0,"-",D49/C49)</f>
        <v>-</v>
      </c>
    </row>
    <row r="50" spans="1:6" ht="33" customHeight="1">
      <c r="A50" s="42" t="s">
        <v>17</v>
      </c>
      <c r="B50" s="49" t="s">
        <v>61</v>
      </c>
      <c r="C50" s="36">
        <v>0</v>
      </c>
      <c r="D50" s="36">
        <f t="shared" si="2"/>
        <v>0</v>
      </c>
      <c r="E50" s="91" t="str">
        <f>IF(C50=D50,"-",D50-C50)</f>
        <v>-</v>
      </c>
      <c r="F50" s="92" t="str">
        <f>IF(C50=0,"-",D50/C50)</f>
        <v>-</v>
      </c>
    </row>
    <row r="51" spans="1:6" ht="33" customHeight="1">
      <c r="A51" s="42" t="s">
        <v>192</v>
      </c>
      <c r="B51" s="49" t="s">
        <v>198</v>
      </c>
      <c r="C51" s="36">
        <v>0</v>
      </c>
      <c r="D51" s="36">
        <f t="shared" si="2"/>
        <v>0</v>
      </c>
      <c r="E51" s="91" t="str">
        <f>IF(C51=D51,"-",D51-C51)</f>
        <v>-</v>
      </c>
      <c r="F51" s="92" t="str">
        <f>IF(C51=0,"-",D51/C51)</f>
        <v>-</v>
      </c>
    </row>
    <row r="52" spans="1:6" ht="33" customHeight="1">
      <c r="A52" s="42" t="s">
        <v>193</v>
      </c>
      <c r="B52" s="49" t="s">
        <v>199</v>
      </c>
      <c r="C52" s="36">
        <v>1870</v>
      </c>
      <c r="D52" s="36">
        <f>C52</f>
        <v>1870</v>
      </c>
      <c r="E52" s="91" t="str">
        <f>IF(C52=D52,"-",D52-C52)</f>
        <v>-</v>
      </c>
      <c r="F52" s="92">
        <f>IF(C52=0,"-",D52/C52)</f>
        <v>1</v>
      </c>
    </row>
    <row r="53" spans="1:6" ht="33" customHeight="1">
      <c r="A53" s="42" t="s">
        <v>194</v>
      </c>
      <c r="B53" s="49" t="s">
        <v>200</v>
      </c>
      <c r="C53" s="36">
        <v>10000</v>
      </c>
      <c r="D53" s="36">
        <f t="shared" si="2"/>
        <v>10000</v>
      </c>
      <c r="E53" s="91" t="str">
        <f>IF(C53=D53,"-",D53-C53)</f>
        <v>-</v>
      </c>
      <c r="F53" s="92">
        <f>IF(C53=0,"-",D53/C53)</f>
        <v>1</v>
      </c>
    </row>
    <row r="54" spans="1:6" s="5" customFormat="1" ht="31.5" customHeight="1">
      <c r="A54" s="43" t="s">
        <v>95</v>
      </c>
      <c r="B54" s="50" t="s">
        <v>96</v>
      </c>
      <c r="C54" s="35">
        <v>0</v>
      </c>
      <c r="D54" s="36">
        <f t="shared" si="2"/>
        <v>0</v>
      </c>
      <c r="E54" s="91" t="str">
        <f t="shared" si="0"/>
        <v>-</v>
      </c>
      <c r="F54" s="92" t="str">
        <f t="shared" si="1"/>
        <v>-</v>
      </c>
    </row>
    <row r="55" spans="1:6" s="5" customFormat="1" ht="31.5" customHeight="1">
      <c r="A55" s="43" t="s">
        <v>94</v>
      </c>
      <c r="B55" s="50" t="s">
        <v>97</v>
      </c>
      <c r="C55" s="35">
        <v>113002</v>
      </c>
      <c r="D55" s="36">
        <f>C55</f>
        <v>113002</v>
      </c>
      <c r="E55" s="91" t="str">
        <f t="shared" si="0"/>
        <v>-</v>
      </c>
      <c r="F55" s="92">
        <f t="shared" si="1"/>
        <v>1</v>
      </c>
    </row>
    <row r="56" spans="1:6" s="3" customFormat="1" ht="30" customHeight="1">
      <c r="A56" s="37" t="s">
        <v>18</v>
      </c>
      <c r="B56" s="59" t="s">
        <v>19</v>
      </c>
      <c r="C56" s="34">
        <f>C57+C58+C59+C67+C68+C74+C75+C76</f>
        <v>25613</v>
      </c>
      <c r="D56" s="34">
        <f>D57+D58+D59+D67+D68+D74+D75+D76+D73</f>
        <v>25613</v>
      </c>
      <c r="E56" s="13" t="str">
        <f>IF(C56=D56,"-",D56-C56)</f>
        <v>-</v>
      </c>
      <c r="F56" s="93">
        <f t="shared" si="1"/>
        <v>1</v>
      </c>
    </row>
    <row r="57" spans="1:6" ht="28.5" customHeight="1">
      <c r="A57" s="42" t="s">
        <v>20</v>
      </c>
      <c r="B57" s="53" t="s">
        <v>21</v>
      </c>
      <c r="C57" s="35">
        <v>882</v>
      </c>
      <c r="D57" s="35">
        <f>C57</f>
        <v>882</v>
      </c>
      <c r="E57" s="91" t="str">
        <f aca="true" t="shared" si="3" ref="E57:E77">IF(C57=D57,"-",D57-C57)</f>
        <v>-</v>
      </c>
      <c r="F57" s="92">
        <f t="shared" si="1"/>
        <v>1</v>
      </c>
    </row>
    <row r="58" spans="1:6" ht="28.5" customHeight="1">
      <c r="A58" s="42" t="s">
        <v>22</v>
      </c>
      <c r="B58" s="53" t="s">
        <v>23</v>
      </c>
      <c r="C58" s="35">
        <v>3532</v>
      </c>
      <c r="D58" s="35">
        <f>C58</f>
        <v>3532</v>
      </c>
      <c r="E58" s="91" t="str">
        <f t="shared" si="3"/>
        <v>-</v>
      </c>
      <c r="F58" s="92">
        <f t="shared" si="1"/>
        <v>1</v>
      </c>
    </row>
    <row r="59" spans="1:6" ht="28.5" customHeight="1">
      <c r="A59" s="42" t="s">
        <v>24</v>
      </c>
      <c r="B59" s="54" t="s">
        <v>38</v>
      </c>
      <c r="C59" s="35">
        <f>C60+C62+C63+C64+C65+C66</f>
        <v>268</v>
      </c>
      <c r="D59" s="35">
        <f>D60+D62+D63+D64+D65+D66</f>
        <v>268</v>
      </c>
      <c r="E59" s="91" t="str">
        <f t="shared" si="3"/>
        <v>-</v>
      </c>
      <c r="F59" s="92">
        <f t="shared" si="1"/>
        <v>1</v>
      </c>
    </row>
    <row r="60" spans="1:6" ht="28.5" customHeight="1">
      <c r="A60" s="55" t="s">
        <v>46</v>
      </c>
      <c r="B60" s="56" t="s">
        <v>39</v>
      </c>
      <c r="C60" s="35">
        <v>10</v>
      </c>
      <c r="D60" s="35">
        <f>C60</f>
        <v>10</v>
      </c>
      <c r="E60" s="91" t="str">
        <f t="shared" si="3"/>
        <v>-</v>
      </c>
      <c r="F60" s="92">
        <f t="shared" si="1"/>
        <v>1</v>
      </c>
    </row>
    <row r="61" spans="1:6" ht="28.5" customHeight="1">
      <c r="A61" s="55" t="s">
        <v>47</v>
      </c>
      <c r="B61" s="57" t="s">
        <v>40</v>
      </c>
      <c r="C61" s="35">
        <v>10</v>
      </c>
      <c r="D61" s="35">
        <f aca="true" t="shared" si="4" ref="D61:D73">C61</f>
        <v>10</v>
      </c>
      <c r="E61" s="91" t="str">
        <f t="shared" si="3"/>
        <v>-</v>
      </c>
      <c r="F61" s="92">
        <f t="shared" si="1"/>
        <v>1</v>
      </c>
    </row>
    <row r="62" spans="1:6" ht="28.5" customHeight="1">
      <c r="A62" s="55" t="s">
        <v>48</v>
      </c>
      <c r="B62" s="56" t="s">
        <v>41</v>
      </c>
      <c r="C62" s="35">
        <v>0</v>
      </c>
      <c r="D62" s="35">
        <f t="shared" si="4"/>
        <v>0</v>
      </c>
      <c r="E62" s="91" t="str">
        <f t="shared" si="3"/>
        <v>-</v>
      </c>
      <c r="F62" s="92" t="str">
        <f t="shared" si="1"/>
        <v>-</v>
      </c>
    </row>
    <row r="63" spans="1:6" ht="28.5" customHeight="1">
      <c r="A63" s="55" t="s">
        <v>49</v>
      </c>
      <c r="B63" s="56" t="s">
        <v>42</v>
      </c>
      <c r="C63" s="35">
        <v>0</v>
      </c>
      <c r="D63" s="35">
        <f t="shared" si="4"/>
        <v>0</v>
      </c>
      <c r="E63" s="91" t="str">
        <f t="shared" si="3"/>
        <v>-</v>
      </c>
      <c r="F63" s="92" t="str">
        <f t="shared" si="1"/>
        <v>-</v>
      </c>
    </row>
    <row r="64" spans="1:6" ht="28.5" customHeight="1">
      <c r="A64" s="55" t="s">
        <v>50</v>
      </c>
      <c r="B64" s="56" t="s">
        <v>43</v>
      </c>
      <c r="C64" s="35">
        <v>0</v>
      </c>
      <c r="D64" s="35">
        <f t="shared" si="4"/>
        <v>0</v>
      </c>
      <c r="E64" s="91" t="str">
        <f t="shared" si="3"/>
        <v>-</v>
      </c>
      <c r="F64" s="92" t="str">
        <f t="shared" si="1"/>
        <v>-</v>
      </c>
    </row>
    <row r="65" spans="1:6" ht="28.5" customHeight="1">
      <c r="A65" s="55" t="s">
        <v>51</v>
      </c>
      <c r="B65" s="56" t="s">
        <v>44</v>
      </c>
      <c r="C65" s="35">
        <v>255</v>
      </c>
      <c r="D65" s="35">
        <f t="shared" si="4"/>
        <v>255</v>
      </c>
      <c r="E65" s="91" t="str">
        <f t="shared" si="3"/>
        <v>-</v>
      </c>
      <c r="F65" s="92">
        <f t="shared" si="1"/>
        <v>1</v>
      </c>
    </row>
    <row r="66" spans="1:6" ht="28.5" customHeight="1">
      <c r="A66" s="55" t="s">
        <v>52</v>
      </c>
      <c r="B66" s="56" t="s">
        <v>45</v>
      </c>
      <c r="C66" s="35">
        <v>3</v>
      </c>
      <c r="D66" s="35">
        <f t="shared" si="4"/>
        <v>3</v>
      </c>
      <c r="E66" s="91" t="str">
        <f t="shared" si="3"/>
        <v>-</v>
      </c>
      <c r="F66" s="92">
        <f t="shared" si="1"/>
        <v>1</v>
      </c>
    </row>
    <row r="67" spans="1:6" ht="28.5" customHeight="1">
      <c r="A67" s="42" t="s">
        <v>25</v>
      </c>
      <c r="B67" s="53" t="s">
        <v>26</v>
      </c>
      <c r="C67" s="35">
        <v>16200</v>
      </c>
      <c r="D67" s="35">
        <f t="shared" si="4"/>
        <v>16200</v>
      </c>
      <c r="E67" s="91" t="str">
        <f t="shared" si="3"/>
        <v>-</v>
      </c>
      <c r="F67" s="92">
        <f t="shared" si="1"/>
        <v>1</v>
      </c>
    </row>
    <row r="68" spans="1:6" ht="28.5" customHeight="1">
      <c r="A68" s="42" t="s">
        <v>27</v>
      </c>
      <c r="B68" s="54" t="s">
        <v>62</v>
      </c>
      <c r="C68" s="35">
        <f>SUM(C69:C72)</f>
        <v>3270</v>
      </c>
      <c r="D68" s="35">
        <f>SUM(D69:D72)</f>
        <v>3270</v>
      </c>
      <c r="E68" s="91" t="str">
        <f t="shared" si="3"/>
        <v>-</v>
      </c>
      <c r="F68" s="92">
        <f t="shared" si="1"/>
        <v>1</v>
      </c>
    </row>
    <row r="69" spans="1:6" ht="28.5" customHeight="1">
      <c r="A69" s="55" t="s">
        <v>57</v>
      </c>
      <c r="B69" s="56" t="s">
        <v>53</v>
      </c>
      <c r="C69" s="35">
        <v>2461</v>
      </c>
      <c r="D69" s="35">
        <f>C69</f>
        <v>2461</v>
      </c>
      <c r="E69" s="91" t="str">
        <f t="shared" si="3"/>
        <v>-</v>
      </c>
      <c r="F69" s="92">
        <f t="shared" si="1"/>
        <v>1</v>
      </c>
    </row>
    <row r="70" spans="1:6" ht="28.5" customHeight="1">
      <c r="A70" s="55" t="s">
        <v>58</v>
      </c>
      <c r="B70" s="56" t="s">
        <v>54</v>
      </c>
      <c r="C70" s="35">
        <v>397</v>
      </c>
      <c r="D70" s="35">
        <f>C70</f>
        <v>397</v>
      </c>
      <c r="E70" s="91" t="str">
        <f t="shared" si="3"/>
        <v>-</v>
      </c>
      <c r="F70" s="92">
        <f t="shared" si="1"/>
        <v>1</v>
      </c>
    </row>
    <row r="71" spans="1:6" ht="28.5" customHeight="1">
      <c r="A71" s="55" t="s">
        <v>59</v>
      </c>
      <c r="B71" s="56" t="s">
        <v>55</v>
      </c>
      <c r="C71" s="35">
        <v>0</v>
      </c>
      <c r="D71" s="35">
        <f t="shared" si="4"/>
        <v>0</v>
      </c>
      <c r="E71" s="91" t="str">
        <f t="shared" si="3"/>
        <v>-</v>
      </c>
      <c r="F71" s="92" t="str">
        <f t="shared" si="1"/>
        <v>-</v>
      </c>
    </row>
    <row r="72" spans="1:6" ht="28.5" customHeight="1">
      <c r="A72" s="55" t="s">
        <v>60</v>
      </c>
      <c r="B72" s="56" t="s">
        <v>56</v>
      </c>
      <c r="C72" s="35">
        <v>412</v>
      </c>
      <c r="D72" s="35">
        <f>C72</f>
        <v>412</v>
      </c>
      <c r="E72" s="91" t="str">
        <f t="shared" si="3"/>
        <v>-</v>
      </c>
      <c r="F72" s="92">
        <f t="shared" si="1"/>
        <v>1</v>
      </c>
    </row>
    <row r="73" spans="1:6" ht="28.5" customHeight="1">
      <c r="A73" s="42" t="s">
        <v>28</v>
      </c>
      <c r="B73" s="53" t="s">
        <v>29</v>
      </c>
      <c r="C73" s="35">
        <v>0</v>
      </c>
      <c r="D73" s="35">
        <f t="shared" si="4"/>
        <v>0</v>
      </c>
      <c r="E73" s="91" t="str">
        <f t="shared" si="3"/>
        <v>-</v>
      </c>
      <c r="F73" s="92" t="str">
        <f aca="true" t="shared" si="5" ref="F73:F81">IF(C73=0,"-",D73/C73)</f>
        <v>-</v>
      </c>
    </row>
    <row r="74" spans="1:6" ht="48" customHeight="1">
      <c r="A74" s="42" t="s">
        <v>30</v>
      </c>
      <c r="B74" s="53" t="s">
        <v>148</v>
      </c>
      <c r="C74" s="36">
        <v>1081</v>
      </c>
      <c r="D74" s="35">
        <f>C74</f>
        <v>1081</v>
      </c>
      <c r="E74" s="91" t="str">
        <f t="shared" si="3"/>
        <v>-</v>
      </c>
      <c r="F74" s="94">
        <f t="shared" si="5"/>
        <v>1</v>
      </c>
    </row>
    <row r="75" spans="1:6" ht="35.25" customHeight="1">
      <c r="A75" s="42" t="s">
        <v>31</v>
      </c>
      <c r="B75" s="53" t="s">
        <v>32</v>
      </c>
      <c r="C75" s="36">
        <v>212</v>
      </c>
      <c r="D75" s="35">
        <f>C75</f>
        <v>212</v>
      </c>
      <c r="E75" s="91" t="str">
        <f t="shared" si="3"/>
        <v>-</v>
      </c>
      <c r="F75" s="94">
        <f t="shared" si="5"/>
        <v>1</v>
      </c>
    </row>
    <row r="76" spans="1:6" ht="35.25" customHeight="1">
      <c r="A76" s="42" t="s">
        <v>33</v>
      </c>
      <c r="B76" s="53" t="s">
        <v>34</v>
      </c>
      <c r="C76" s="35">
        <v>168</v>
      </c>
      <c r="D76" s="35">
        <f>C76</f>
        <v>168</v>
      </c>
      <c r="E76" s="91" t="str">
        <f t="shared" si="3"/>
        <v>-</v>
      </c>
      <c r="F76" s="92">
        <f t="shared" si="5"/>
        <v>1</v>
      </c>
    </row>
    <row r="77" spans="1:6" s="3" customFormat="1" ht="30" customHeight="1">
      <c r="A77" s="44" t="s">
        <v>35</v>
      </c>
      <c r="B77" s="58" t="s">
        <v>202</v>
      </c>
      <c r="C77" s="38">
        <f>SUM(C78:C81)</f>
        <v>15630</v>
      </c>
      <c r="D77" s="38">
        <f>SUM(D78:D81)</f>
        <v>15630</v>
      </c>
      <c r="E77" s="13" t="str">
        <f t="shared" si="3"/>
        <v>-</v>
      </c>
      <c r="F77" s="95">
        <f t="shared" si="5"/>
        <v>1</v>
      </c>
    </row>
    <row r="78" spans="1:6" ht="42" customHeight="1">
      <c r="A78" s="42" t="s">
        <v>153</v>
      </c>
      <c r="B78" s="53" t="s">
        <v>203</v>
      </c>
      <c r="C78" s="35">
        <v>617</v>
      </c>
      <c r="D78" s="35">
        <f>C78</f>
        <v>617</v>
      </c>
      <c r="E78" s="96" t="str">
        <f>IF(C78=D78,"-",D78-C78)</f>
        <v>-</v>
      </c>
      <c r="F78" s="102">
        <f t="shared" si="5"/>
        <v>1</v>
      </c>
    </row>
    <row r="79" spans="1:6" ht="31.5" customHeight="1">
      <c r="A79" s="42" t="s">
        <v>36</v>
      </c>
      <c r="B79" s="53" t="s">
        <v>65</v>
      </c>
      <c r="C79" s="35">
        <v>14213</v>
      </c>
      <c r="D79" s="35">
        <f>C79</f>
        <v>14213</v>
      </c>
      <c r="E79" s="96" t="str">
        <f>IF(C79=D79,"-",D79-C79)</f>
        <v>-</v>
      </c>
      <c r="F79" s="102">
        <f t="shared" si="5"/>
        <v>1</v>
      </c>
    </row>
    <row r="80" spans="1:6" ht="31.5" customHeight="1">
      <c r="A80" s="42" t="s">
        <v>37</v>
      </c>
      <c r="B80" s="53" t="s">
        <v>204</v>
      </c>
      <c r="C80" s="35">
        <v>0</v>
      </c>
      <c r="D80" s="35">
        <f>C80</f>
        <v>0</v>
      </c>
      <c r="E80" s="96" t="str">
        <f>IF(C80=D80,"-",D80-C80)</f>
        <v>-</v>
      </c>
      <c r="F80" s="102" t="str">
        <f t="shared" si="5"/>
        <v>-</v>
      </c>
    </row>
    <row r="81" spans="1:6" ht="31.5" customHeight="1">
      <c r="A81" s="42" t="s">
        <v>156</v>
      </c>
      <c r="B81" s="53" t="s">
        <v>157</v>
      </c>
      <c r="C81" s="35">
        <v>800</v>
      </c>
      <c r="D81" s="35">
        <f>C81</f>
        <v>800</v>
      </c>
      <c r="E81" s="96" t="str">
        <f>IF(C81=D81,"-",D81-C81)</f>
        <v>-</v>
      </c>
      <c r="F81" s="102">
        <f t="shared" si="5"/>
        <v>1</v>
      </c>
    </row>
    <row r="95" ht="45" customHeight="1"/>
    <row r="96" ht="45" customHeight="1"/>
    <row r="99" ht="69.75" customHeight="1"/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1" r:id="rId1"/>
  <headerFooter alignWithMargins="0">
    <oddFooter>&amp;R&amp;20&amp;P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81"/>
  <sheetViews>
    <sheetView showGridLines="0" zoomScale="55" zoomScaleNormal="55" zoomScaleSheetLayoutView="55" zoomScalePageLayoutView="0" workbookViewId="0" topLeftCell="A1">
      <pane xSplit="1" ySplit="7" topLeftCell="B8" activePane="bottomRight" state="frozen"/>
      <selection pane="topLeft" activeCell="G1" sqref="G1:I16384"/>
      <selection pane="topRight" activeCell="G1" sqref="G1:I16384"/>
      <selection pane="bottomLeft" activeCell="G1" sqref="G1:I16384"/>
      <selection pane="bottomRight" activeCell="G1" sqref="G1:I16384"/>
    </sheetView>
  </sheetViews>
  <sheetFormatPr defaultColWidth="9.00390625" defaultRowHeight="12.75"/>
  <cols>
    <col min="1" max="1" width="9.125" style="2" customWidth="1"/>
    <col min="2" max="2" width="123.625" style="2" customWidth="1"/>
    <col min="3" max="6" width="20.75390625" style="2" customWidth="1"/>
    <col min="7" max="16384" width="9.125" style="2" customWidth="1"/>
  </cols>
  <sheetData>
    <row r="1" spans="1:6" s="61" customFormat="1" ht="33" customHeight="1">
      <c r="A1" s="166" t="str">
        <f>NFZ!A1</f>
        <v>ZMIANA PLANU FINANSOWEGO NARODOWEGO FUNDUSZU ZDROWIA NA 2009 ROK Z 27 MARCA 2009 R.</v>
      </c>
      <c r="B1" s="166"/>
      <c r="C1" s="166"/>
      <c r="D1" s="166"/>
      <c r="E1" s="166"/>
      <c r="F1" s="166"/>
    </row>
    <row r="2" spans="1:3" s="63" customFormat="1" ht="33" customHeight="1">
      <c r="A2" s="164" t="s">
        <v>103</v>
      </c>
      <c r="B2" s="164"/>
      <c r="C2" s="164"/>
    </row>
    <row r="3" spans="1:5" ht="33" customHeight="1">
      <c r="A3" s="1"/>
      <c r="B3" s="89"/>
      <c r="C3" s="30"/>
      <c r="E3" s="30" t="s">
        <v>117</v>
      </c>
    </row>
    <row r="4" spans="1:6" s="6" customFormat="1" ht="33" customHeight="1">
      <c r="A4" s="165" t="s">
        <v>64</v>
      </c>
      <c r="B4" s="165" t="s">
        <v>63</v>
      </c>
      <c r="C4" s="162" t="s">
        <v>235</v>
      </c>
      <c r="D4" s="161" t="s">
        <v>229</v>
      </c>
      <c r="E4" s="161" t="s">
        <v>234</v>
      </c>
      <c r="F4" s="161" t="s">
        <v>233</v>
      </c>
    </row>
    <row r="5" spans="1:6" s="6" customFormat="1" ht="33" customHeight="1">
      <c r="A5" s="165"/>
      <c r="B5" s="165"/>
      <c r="C5" s="163"/>
      <c r="D5" s="161"/>
      <c r="E5" s="161"/>
      <c r="F5" s="161"/>
    </row>
    <row r="6" spans="1:6" s="4" customFormat="1" ht="14.25">
      <c r="A6" s="31">
        <v>1</v>
      </c>
      <c r="B6" s="32">
        <v>2</v>
      </c>
      <c r="C6" s="32" t="s">
        <v>114</v>
      </c>
      <c r="D6" s="32" t="s">
        <v>230</v>
      </c>
      <c r="E6" s="32" t="s">
        <v>231</v>
      </c>
      <c r="F6" s="32" t="s">
        <v>232</v>
      </c>
    </row>
    <row r="7" spans="1:6" s="3" customFormat="1" ht="30" customHeight="1">
      <c r="A7" s="33" t="s">
        <v>0</v>
      </c>
      <c r="B7" s="51" t="s">
        <v>201</v>
      </c>
      <c r="C7" s="16">
        <f>C10+C13+C16+C20+C23+C26+C29+C32+C35+C38+C41+C44+C46+C49+C50+C51+C52+C53</f>
        <v>4335666</v>
      </c>
      <c r="D7" s="16">
        <f>D10+D13+D16+D20+D23+D26+D29+D32+D35+D38+D41+D44+D46+D49+D50+D51+D52+D53</f>
        <v>4405466</v>
      </c>
      <c r="E7" s="13">
        <f>IF(C7=D7,"-",D7-C7)</f>
        <v>69800</v>
      </c>
      <c r="F7" s="90">
        <f>IF(C7=0,"-",D7/C7)</f>
        <v>1.016</v>
      </c>
    </row>
    <row r="8" spans="1:6" s="3" customFormat="1" ht="48.75" customHeight="1">
      <c r="A8" s="39" t="s">
        <v>88</v>
      </c>
      <c r="B8" s="45" t="s">
        <v>89</v>
      </c>
      <c r="C8" s="35">
        <f>C11+C14+C17+C21+C24+C27+C30+C33+C36+C39+C42</f>
        <v>0</v>
      </c>
      <c r="D8" s="35">
        <f>D11+D14+D17+D21+D24+D27+D30+D33+D36+D39+D42</f>
        <v>0</v>
      </c>
      <c r="E8" s="91" t="str">
        <f>IF(C8=D8,"-",D8-C8)</f>
        <v>-</v>
      </c>
      <c r="F8" s="92" t="str">
        <f>IF(C8=0,"-",D8/C8)</f>
        <v>-</v>
      </c>
    </row>
    <row r="9" spans="1:6" s="3" customFormat="1" ht="30.75" customHeight="1">
      <c r="A9" s="39" t="s">
        <v>178</v>
      </c>
      <c r="B9" s="46" t="s">
        <v>195</v>
      </c>
      <c r="C9" s="52">
        <f>C12+C15+C18+C22+C25+C28+C31+C34+C37+C40+C43+C48+C45</f>
        <v>0</v>
      </c>
      <c r="D9" s="52">
        <f>D12+D15+D18+D22+D25+D28+D31+D34+D37+D40+D43+D48+D45</f>
        <v>0</v>
      </c>
      <c r="E9" s="91" t="str">
        <f aca="true" t="shared" si="0" ref="E9:E55">IF(C9=D9,"-",D9-C9)</f>
        <v>-</v>
      </c>
      <c r="F9" s="92" t="str">
        <f aca="true" t="shared" si="1" ref="F9:F72">IF(C9=0,"-",D9/C9)</f>
        <v>-</v>
      </c>
    </row>
    <row r="10" spans="1:6" ht="31.5" customHeight="1">
      <c r="A10" s="40" t="s">
        <v>1</v>
      </c>
      <c r="B10" s="47" t="s">
        <v>66</v>
      </c>
      <c r="C10" s="36">
        <v>505105</v>
      </c>
      <c r="D10" s="36">
        <f>C10+69800</f>
        <v>574905</v>
      </c>
      <c r="E10" s="91">
        <f t="shared" si="0"/>
        <v>69800</v>
      </c>
      <c r="F10" s="92">
        <f t="shared" si="1"/>
        <v>1.1382</v>
      </c>
    </row>
    <row r="11" spans="1:6" ht="31.5" customHeight="1">
      <c r="A11" s="39" t="s">
        <v>67</v>
      </c>
      <c r="B11" s="46" t="s">
        <v>87</v>
      </c>
      <c r="C11" s="35">
        <v>0</v>
      </c>
      <c r="D11" s="36">
        <f aca="true" t="shared" si="2" ref="D11:D47">C11</f>
        <v>0</v>
      </c>
      <c r="E11" s="91" t="str">
        <f t="shared" si="0"/>
        <v>-</v>
      </c>
      <c r="F11" s="92" t="str">
        <f t="shared" si="1"/>
        <v>-</v>
      </c>
    </row>
    <row r="12" spans="1:6" ht="31.5" customHeight="1">
      <c r="A12" s="39" t="s">
        <v>179</v>
      </c>
      <c r="B12" s="46" t="s">
        <v>196</v>
      </c>
      <c r="C12" s="35">
        <v>0</v>
      </c>
      <c r="D12" s="36">
        <f t="shared" si="2"/>
        <v>0</v>
      </c>
      <c r="E12" s="91" t="str">
        <f t="shared" si="0"/>
        <v>-</v>
      </c>
      <c r="F12" s="92" t="str">
        <f t="shared" si="1"/>
        <v>-</v>
      </c>
    </row>
    <row r="13" spans="1:6" ht="31.5" customHeight="1">
      <c r="A13" s="40" t="s">
        <v>2</v>
      </c>
      <c r="B13" s="47" t="s">
        <v>68</v>
      </c>
      <c r="C13" s="36">
        <v>352049</v>
      </c>
      <c r="D13" s="36">
        <f t="shared" si="2"/>
        <v>352049</v>
      </c>
      <c r="E13" s="91" t="str">
        <f t="shared" si="0"/>
        <v>-</v>
      </c>
      <c r="F13" s="92">
        <f t="shared" si="1"/>
        <v>1</v>
      </c>
    </row>
    <row r="14" spans="1:6" ht="31.5" customHeight="1">
      <c r="A14" s="39" t="s">
        <v>69</v>
      </c>
      <c r="B14" s="46" t="s">
        <v>87</v>
      </c>
      <c r="C14" s="35">
        <v>0</v>
      </c>
      <c r="D14" s="36">
        <f t="shared" si="2"/>
        <v>0</v>
      </c>
      <c r="E14" s="91" t="str">
        <f t="shared" si="0"/>
        <v>-</v>
      </c>
      <c r="F14" s="92" t="str">
        <f t="shared" si="1"/>
        <v>-</v>
      </c>
    </row>
    <row r="15" spans="1:6" ht="31.5" customHeight="1">
      <c r="A15" s="39" t="s">
        <v>180</v>
      </c>
      <c r="B15" s="46" t="s">
        <v>196</v>
      </c>
      <c r="C15" s="35">
        <v>0</v>
      </c>
      <c r="D15" s="36">
        <f t="shared" si="2"/>
        <v>0</v>
      </c>
      <c r="E15" s="91" t="str">
        <f t="shared" si="0"/>
        <v>-</v>
      </c>
      <c r="F15" s="92" t="str">
        <f t="shared" si="1"/>
        <v>-</v>
      </c>
    </row>
    <row r="16" spans="1:6" ht="31.5" customHeight="1">
      <c r="A16" s="40" t="s">
        <v>3</v>
      </c>
      <c r="B16" s="47" t="s">
        <v>227</v>
      </c>
      <c r="C16" s="36">
        <v>1995351</v>
      </c>
      <c r="D16" s="36">
        <f t="shared" si="2"/>
        <v>1995351</v>
      </c>
      <c r="E16" s="91" t="str">
        <f t="shared" si="0"/>
        <v>-</v>
      </c>
      <c r="F16" s="92">
        <f t="shared" si="1"/>
        <v>1</v>
      </c>
    </row>
    <row r="17" spans="1:6" ht="31.5" customHeight="1">
      <c r="A17" s="39" t="s">
        <v>70</v>
      </c>
      <c r="B17" s="46" t="s">
        <v>87</v>
      </c>
      <c r="C17" s="35">
        <v>0</v>
      </c>
      <c r="D17" s="36">
        <f t="shared" si="2"/>
        <v>0</v>
      </c>
      <c r="E17" s="91" t="str">
        <f t="shared" si="0"/>
        <v>-</v>
      </c>
      <c r="F17" s="92" t="str">
        <f t="shared" si="1"/>
        <v>-</v>
      </c>
    </row>
    <row r="18" spans="1:6" ht="31.5" customHeight="1">
      <c r="A18" s="39" t="s">
        <v>90</v>
      </c>
      <c r="B18" s="46" t="s">
        <v>196</v>
      </c>
      <c r="C18" s="36">
        <v>0</v>
      </c>
      <c r="D18" s="36">
        <f t="shared" si="2"/>
        <v>0</v>
      </c>
      <c r="E18" s="91" t="str">
        <f t="shared" si="0"/>
        <v>-</v>
      </c>
      <c r="F18" s="92" t="str">
        <f t="shared" si="1"/>
        <v>-</v>
      </c>
    </row>
    <row r="19" spans="1:6" ht="31.5" customHeight="1">
      <c r="A19" s="39" t="s">
        <v>181</v>
      </c>
      <c r="B19" s="45" t="s">
        <v>91</v>
      </c>
      <c r="C19" s="36">
        <v>92361</v>
      </c>
      <c r="D19" s="36">
        <f t="shared" si="2"/>
        <v>92361</v>
      </c>
      <c r="E19" s="91" t="str">
        <f t="shared" si="0"/>
        <v>-</v>
      </c>
      <c r="F19" s="92">
        <f t="shared" si="1"/>
        <v>1</v>
      </c>
    </row>
    <row r="20" spans="1:6" ht="31.5" customHeight="1">
      <c r="A20" s="40" t="s">
        <v>4</v>
      </c>
      <c r="B20" s="47" t="s">
        <v>71</v>
      </c>
      <c r="C20" s="36">
        <v>134064</v>
      </c>
      <c r="D20" s="36">
        <f t="shared" si="2"/>
        <v>134064</v>
      </c>
      <c r="E20" s="91" t="str">
        <f t="shared" si="0"/>
        <v>-</v>
      </c>
      <c r="F20" s="92">
        <f t="shared" si="1"/>
        <v>1</v>
      </c>
    </row>
    <row r="21" spans="1:6" ht="31.5" customHeight="1">
      <c r="A21" s="39" t="s">
        <v>72</v>
      </c>
      <c r="B21" s="46" t="s">
        <v>87</v>
      </c>
      <c r="C21" s="35">
        <v>0</v>
      </c>
      <c r="D21" s="36">
        <f t="shared" si="2"/>
        <v>0</v>
      </c>
      <c r="E21" s="91" t="str">
        <f t="shared" si="0"/>
        <v>-</v>
      </c>
      <c r="F21" s="92" t="str">
        <f t="shared" si="1"/>
        <v>-</v>
      </c>
    </row>
    <row r="22" spans="1:6" ht="31.5" customHeight="1">
      <c r="A22" s="39" t="s">
        <v>182</v>
      </c>
      <c r="B22" s="46" t="s">
        <v>196</v>
      </c>
      <c r="C22" s="35">
        <v>0</v>
      </c>
      <c r="D22" s="36">
        <f t="shared" si="2"/>
        <v>0</v>
      </c>
      <c r="E22" s="91" t="str">
        <f t="shared" si="0"/>
        <v>-</v>
      </c>
      <c r="F22" s="92" t="str">
        <f t="shared" si="1"/>
        <v>-</v>
      </c>
    </row>
    <row r="23" spans="1:6" ht="31.5" customHeight="1">
      <c r="A23" s="40" t="s">
        <v>5</v>
      </c>
      <c r="B23" s="47" t="s">
        <v>73</v>
      </c>
      <c r="C23" s="36">
        <v>147429</v>
      </c>
      <c r="D23" s="36">
        <f t="shared" si="2"/>
        <v>147429</v>
      </c>
      <c r="E23" s="91" t="str">
        <f t="shared" si="0"/>
        <v>-</v>
      </c>
      <c r="F23" s="92">
        <f t="shared" si="1"/>
        <v>1</v>
      </c>
    </row>
    <row r="24" spans="1:6" ht="31.5" customHeight="1">
      <c r="A24" s="39" t="s">
        <v>74</v>
      </c>
      <c r="B24" s="46" t="s">
        <v>87</v>
      </c>
      <c r="C24" s="35">
        <v>0</v>
      </c>
      <c r="D24" s="36">
        <f t="shared" si="2"/>
        <v>0</v>
      </c>
      <c r="E24" s="91" t="str">
        <f t="shared" si="0"/>
        <v>-</v>
      </c>
      <c r="F24" s="92" t="str">
        <f t="shared" si="1"/>
        <v>-</v>
      </c>
    </row>
    <row r="25" spans="1:6" ht="31.5" customHeight="1">
      <c r="A25" s="39" t="s">
        <v>183</v>
      </c>
      <c r="B25" s="46" t="s">
        <v>196</v>
      </c>
      <c r="C25" s="35">
        <v>0</v>
      </c>
      <c r="D25" s="36">
        <f t="shared" si="2"/>
        <v>0</v>
      </c>
      <c r="E25" s="91" t="str">
        <f t="shared" si="0"/>
        <v>-</v>
      </c>
      <c r="F25" s="92" t="str">
        <f t="shared" si="1"/>
        <v>-</v>
      </c>
    </row>
    <row r="26" spans="1:6" ht="31.5" customHeight="1">
      <c r="A26" s="40" t="s">
        <v>6</v>
      </c>
      <c r="B26" s="47" t="s">
        <v>75</v>
      </c>
      <c r="C26" s="36">
        <v>113709</v>
      </c>
      <c r="D26" s="36">
        <f t="shared" si="2"/>
        <v>113709</v>
      </c>
      <c r="E26" s="91" t="str">
        <f t="shared" si="0"/>
        <v>-</v>
      </c>
      <c r="F26" s="92">
        <f t="shared" si="1"/>
        <v>1</v>
      </c>
    </row>
    <row r="27" spans="1:6" ht="31.5" customHeight="1">
      <c r="A27" s="39" t="s">
        <v>76</v>
      </c>
      <c r="B27" s="46" t="s">
        <v>87</v>
      </c>
      <c r="C27" s="35">
        <v>0</v>
      </c>
      <c r="D27" s="36">
        <f t="shared" si="2"/>
        <v>0</v>
      </c>
      <c r="E27" s="91" t="str">
        <f t="shared" si="0"/>
        <v>-</v>
      </c>
      <c r="F27" s="92" t="str">
        <f t="shared" si="1"/>
        <v>-</v>
      </c>
    </row>
    <row r="28" spans="1:6" ht="31.5" customHeight="1">
      <c r="A28" s="39" t="s">
        <v>184</v>
      </c>
      <c r="B28" s="46" t="s">
        <v>196</v>
      </c>
      <c r="C28" s="35">
        <v>0</v>
      </c>
      <c r="D28" s="36">
        <f t="shared" si="2"/>
        <v>0</v>
      </c>
      <c r="E28" s="91" t="str">
        <f t="shared" si="0"/>
        <v>-</v>
      </c>
      <c r="F28" s="92" t="str">
        <f t="shared" si="1"/>
        <v>-</v>
      </c>
    </row>
    <row r="29" spans="1:6" ht="31.5" customHeight="1">
      <c r="A29" s="40" t="s">
        <v>7</v>
      </c>
      <c r="B29" s="47" t="s">
        <v>77</v>
      </c>
      <c r="C29" s="36">
        <v>193892</v>
      </c>
      <c r="D29" s="36">
        <f t="shared" si="2"/>
        <v>193892</v>
      </c>
      <c r="E29" s="91" t="str">
        <f t="shared" si="0"/>
        <v>-</v>
      </c>
      <c r="F29" s="92">
        <f t="shared" si="1"/>
        <v>1</v>
      </c>
    </row>
    <row r="30" spans="1:6" ht="31.5" customHeight="1">
      <c r="A30" s="39" t="s">
        <v>78</v>
      </c>
      <c r="B30" s="46" t="s">
        <v>87</v>
      </c>
      <c r="C30" s="35">
        <v>0</v>
      </c>
      <c r="D30" s="36">
        <f t="shared" si="2"/>
        <v>0</v>
      </c>
      <c r="E30" s="91" t="str">
        <f t="shared" si="0"/>
        <v>-</v>
      </c>
      <c r="F30" s="92" t="str">
        <f t="shared" si="1"/>
        <v>-</v>
      </c>
    </row>
    <row r="31" spans="1:6" ht="31.5" customHeight="1">
      <c r="A31" s="39" t="s">
        <v>185</v>
      </c>
      <c r="B31" s="46" t="s">
        <v>196</v>
      </c>
      <c r="C31" s="35">
        <v>0</v>
      </c>
      <c r="D31" s="36">
        <f t="shared" si="2"/>
        <v>0</v>
      </c>
      <c r="E31" s="91" t="str">
        <f t="shared" si="0"/>
        <v>-</v>
      </c>
      <c r="F31" s="92" t="str">
        <f t="shared" si="1"/>
        <v>-</v>
      </c>
    </row>
    <row r="32" spans="1:6" ht="31.5" customHeight="1">
      <c r="A32" s="40" t="s">
        <v>8</v>
      </c>
      <c r="B32" s="47" t="s">
        <v>79</v>
      </c>
      <c r="C32" s="36">
        <v>60699</v>
      </c>
      <c r="D32" s="36">
        <f t="shared" si="2"/>
        <v>60699</v>
      </c>
      <c r="E32" s="91" t="str">
        <f t="shared" si="0"/>
        <v>-</v>
      </c>
      <c r="F32" s="92">
        <f t="shared" si="1"/>
        <v>1</v>
      </c>
    </row>
    <row r="33" spans="1:6" ht="31.5" customHeight="1">
      <c r="A33" s="39" t="s">
        <v>80</v>
      </c>
      <c r="B33" s="46" t="s">
        <v>87</v>
      </c>
      <c r="C33" s="35">
        <v>0</v>
      </c>
      <c r="D33" s="36">
        <f t="shared" si="2"/>
        <v>0</v>
      </c>
      <c r="E33" s="91" t="str">
        <f t="shared" si="0"/>
        <v>-</v>
      </c>
      <c r="F33" s="92" t="str">
        <f t="shared" si="1"/>
        <v>-</v>
      </c>
    </row>
    <row r="34" spans="1:6" ht="31.5" customHeight="1">
      <c r="A34" s="39" t="s">
        <v>186</v>
      </c>
      <c r="B34" s="46" t="s">
        <v>196</v>
      </c>
      <c r="C34" s="35">
        <v>0</v>
      </c>
      <c r="D34" s="36">
        <f t="shared" si="2"/>
        <v>0</v>
      </c>
      <c r="E34" s="91" t="str">
        <f t="shared" si="0"/>
        <v>-</v>
      </c>
      <c r="F34" s="92" t="str">
        <f t="shared" si="1"/>
        <v>-</v>
      </c>
    </row>
    <row r="35" spans="1:6" ht="31.5" customHeight="1">
      <c r="A35" s="40" t="s">
        <v>9</v>
      </c>
      <c r="B35" s="47" t="s">
        <v>81</v>
      </c>
      <c r="C35" s="36">
        <v>1551</v>
      </c>
      <c r="D35" s="36">
        <f t="shared" si="2"/>
        <v>1551</v>
      </c>
      <c r="E35" s="91" t="str">
        <f t="shared" si="0"/>
        <v>-</v>
      </c>
      <c r="F35" s="92">
        <f t="shared" si="1"/>
        <v>1</v>
      </c>
    </row>
    <row r="36" spans="1:6" ht="31.5" customHeight="1">
      <c r="A36" s="39" t="s">
        <v>82</v>
      </c>
      <c r="B36" s="46" t="s">
        <v>87</v>
      </c>
      <c r="C36" s="35">
        <v>0</v>
      </c>
      <c r="D36" s="36">
        <f t="shared" si="2"/>
        <v>0</v>
      </c>
      <c r="E36" s="91" t="str">
        <f t="shared" si="0"/>
        <v>-</v>
      </c>
      <c r="F36" s="92" t="str">
        <f t="shared" si="1"/>
        <v>-</v>
      </c>
    </row>
    <row r="37" spans="1:6" ht="31.5" customHeight="1">
      <c r="A37" s="39" t="s">
        <v>187</v>
      </c>
      <c r="B37" s="46" t="s">
        <v>196</v>
      </c>
      <c r="C37" s="35">
        <v>0</v>
      </c>
      <c r="D37" s="36">
        <f t="shared" si="2"/>
        <v>0</v>
      </c>
      <c r="E37" s="91" t="str">
        <f t="shared" si="0"/>
        <v>-</v>
      </c>
      <c r="F37" s="92" t="str">
        <f t="shared" si="1"/>
        <v>-</v>
      </c>
    </row>
    <row r="38" spans="1:6" ht="36.75" customHeight="1">
      <c r="A38" s="40" t="s">
        <v>10</v>
      </c>
      <c r="B38" s="47" t="s">
        <v>86</v>
      </c>
      <c r="C38" s="36">
        <v>8250</v>
      </c>
      <c r="D38" s="36">
        <f t="shared" si="2"/>
        <v>8250</v>
      </c>
      <c r="E38" s="91" t="str">
        <f t="shared" si="0"/>
        <v>-</v>
      </c>
      <c r="F38" s="92">
        <f t="shared" si="1"/>
        <v>1</v>
      </c>
    </row>
    <row r="39" spans="1:6" ht="31.5" customHeight="1">
      <c r="A39" s="39" t="s">
        <v>83</v>
      </c>
      <c r="B39" s="46" t="s">
        <v>87</v>
      </c>
      <c r="C39" s="35">
        <v>0</v>
      </c>
      <c r="D39" s="36">
        <f t="shared" si="2"/>
        <v>0</v>
      </c>
      <c r="E39" s="91" t="str">
        <f t="shared" si="0"/>
        <v>-</v>
      </c>
      <c r="F39" s="92" t="str">
        <f t="shared" si="1"/>
        <v>-</v>
      </c>
    </row>
    <row r="40" spans="1:6" ht="31.5" customHeight="1">
      <c r="A40" s="39" t="s">
        <v>188</v>
      </c>
      <c r="B40" s="46" t="s">
        <v>196</v>
      </c>
      <c r="C40" s="35">
        <v>0</v>
      </c>
      <c r="D40" s="36">
        <f t="shared" si="2"/>
        <v>0</v>
      </c>
      <c r="E40" s="91" t="str">
        <f t="shared" si="0"/>
        <v>-</v>
      </c>
      <c r="F40" s="92" t="str">
        <f t="shared" si="1"/>
        <v>-</v>
      </c>
    </row>
    <row r="41" spans="1:6" ht="31.5" customHeight="1">
      <c r="A41" s="40" t="s">
        <v>11</v>
      </c>
      <c r="B41" s="47" t="s">
        <v>84</v>
      </c>
      <c r="C41" s="36">
        <v>118221</v>
      </c>
      <c r="D41" s="36">
        <f t="shared" si="2"/>
        <v>118221</v>
      </c>
      <c r="E41" s="91" t="str">
        <f t="shared" si="0"/>
        <v>-</v>
      </c>
      <c r="F41" s="92">
        <f t="shared" si="1"/>
        <v>1</v>
      </c>
    </row>
    <row r="42" spans="1:6" ht="31.5" customHeight="1">
      <c r="A42" s="39" t="s">
        <v>85</v>
      </c>
      <c r="B42" s="46" t="s">
        <v>87</v>
      </c>
      <c r="C42" s="35">
        <v>0</v>
      </c>
      <c r="D42" s="36">
        <f t="shared" si="2"/>
        <v>0</v>
      </c>
      <c r="E42" s="91" t="str">
        <f t="shared" si="0"/>
        <v>-</v>
      </c>
      <c r="F42" s="92" t="str">
        <f t="shared" si="1"/>
        <v>-</v>
      </c>
    </row>
    <row r="43" spans="1:6" ht="31.5" customHeight="1">
      <c r="A43" s="39" t="s">
        <v>189</v>
      </c>
      <c r="B43" s="46" t="s">
        <v>196</v>
      </c>
      <c r="C43" s="35">
        <v>0</v>
      </c>
      <c r="D43" s="36">
        <f t="shared" si="2"/>
        <v>0</v>
      </c>
      <c r="E43" s="91" t="str">
        <f t="shared" si="0"/>
        <v>-</v>
      </c>
      <c r="F43" s="92" t="str">
        <f t="shared" si="1"/>
        <v>-</v>
      </c>
    </row>
    <row r="44" spans="1:6" ht="31.5" customHeight="1">
      <c r="A44" s="40" t="s">
        <v>12</v>
      </c>
      <c r="B44" s="47" t="s">
        <v>13</v>
      </c>
      <c r="C44" s="36">
        <v>55700</v>
      </c>
      <c r="D44" s="36">
        <f>C44</f>
        <v>55700</v>
      </c>
      <c r="E44" s="91" t="str">
        <f t="shared" si="0"/>
        <v>-</v>
      </c>
      <c r="F44" s="92">
        <f t="shared" si="1"/>
        <v>1</v>
      </c>
    </row>
    <row r="45" spans="1:6" ht="31.5" customHeight="1">
      <c r="A45" s="39" t="s">
        <v>190</v>
      </c>
      <c r="B45" s="45" t="s">
        <v>196</v>
      </c>
      <c r="C45" s="36">
        <v>0</v>
      </c>
      <c r="D45" s="36">
        <f t="shared" si="2"/>
        <v>0</v>
      </c>
      <c r="E45" s="91" t="str">
        <f t="shared" si="0"/>
        <v>-</v>
      </c>
      <c r="F45" s="92" t="str">
        <f t="shared" si="1"/>
        <v>-</v>
      </c>
    </row>
    <row r="46" spans="1:6" ht="31.5" customHeight="1">
      <c r="A46" s="40" t="s">
        <v>14</v>
      </c>
      <c r="B46" s="47" t="s">
        <v>15</v>
      </c>
      <c r="C46" s="36">
        <v>648039</v>
      </c>
      <c r="D46" s="36">
        <f t="shared" si="2"/>
        <v>648039</v>
      </c>
      <c r="E46" s="91" t="str">
        <f t="shared" si="0"/>
        <v>-</v>
      </c>
      <c r="F46" s="92">
        <f t="shared" si="1"/>
        <v>1</v>
      </c>
    </row>
    <row r="47" spans="1:6" ht="31.5" customHeight="1">
      <c r="A47" s="39" t="s">
        <v>92</v>
      </c>
      <c r="B47" s="45" t="s">
        <v>93</v>
      </c>
      <c r="C47" s="36">
        <v>4000</v>
      </c>
      <c r="D47" s="36">
        <f t="shared" si="2"/>
        <v>4000</v>
      </c>
      <c r="E47" s="91" t="str">
        <f t="shared" si="0"/>
        <v>-</v>
      </c>
      <c r="F47" s="92">
        <f t="shared" si="1"/>
        <v>1</v>
      </c>
    </row>
    <row r="48" spans="1:6" ht="31.5" customHeight="1">
      <c r="A48" s="39" t="s">
        <v>191</v>
      </c>
      <c r="B48" s="45" t="s">
        <v>196</v>
      </c>
      <c r="C48" s="36">
        <v>0</v>
      </c>
      <c r="D48" s="36">
        <f aca="true" t="shared" si="3" ref="D48:D54">C48</f>
        <v>0</v>
      </c>
      <c r="E48" s="91" t="str">
        <f t="shared" si="0"/>
        <v>-</v>
      </c>
      <c r="F48" s="92" t="str">
        <f t="shared" si="1"/>
        <v>-</v>
      </c>
    </row>
    <row r="49" spans="1:6" ht="33" customHeight="1">
      <c r="A49" s="41" t="s">
        <v>16</v>
      </c>
      <c r="B49" s="48" t="s">
        <v>197</v>
      </c>
      <c r="C49" s="36">
        <v>0</v>
      </c>
      <c r="D49" s="36">
        <f t="shared" si="3"/>
        <v>0</v>
      </c>
      <c r="E49" s="91" t="str">
        <f>IF(C49=D49,"-",D49-C49)</f>
        <v>-</v>
      </c>
      <c r="F49" s="92" t="str">
        <f>IF(C49=0,"-",D49/C49)</f>
        <v>-</v>
      </c>
    </row>
    <row r="50" spans="1:6" ht="33" customHeight="1">
      <c r="A50" s="42" t="s">
        <v>17</v>
      </c>
      <c r="B50" s="49" t="s">
        <v>61</v>
      </c>
      <c r="C50" s="36">
        <v>0</v>
      </c>
      <c r="D50" s="36">
        <f t="shared" si="3"/>
        <v>0</v>
      </c>
      <c r="E50" s="91" t="str">
        <f>IF(C50=D50,"-",D50-C50)</f>
        <v>-</v>
      </c>
      <c r="F50" s="92" t="str">
        <f>IF(C50=0,"-",D50/C50)</f>
        <v>-</v>
      </c>
    </row>
    <row r="51" spans="1:6" ht="33" customHeight="1">
      <c r="A51" s="42" t="s">
        <v>192</v>
      </c>
      <c r="B51" s="49" t="s">
        <v>198</v>
      </c>
      <c r="C51" s="36">
        <v>0</v>
      </c>
      <c r="D51" s="36">
        <f t="shared" si="3"/>
        <v>0</v>
      </c>
      <c r="E51" s="91" t="str">
        <f>IF(C51=D51,"-",D51-C51)</f>
        <v>-</v>
      </c>
      <c r="F51" s="92" t="str">
        <f>IF(C51=0,"-",D51/C51)</f>
        <v>-</v>
      </c>
    </row>
    <row r="52" spans="1:6" ht="33" customHeight="1">
      <c r="A52" s="42" t="s">
        <v>193</v>
      </c>
      <c r="B52" s="49" t="s">
        <v>199</v>
      </c>
      <c r="C52" s="36">
        <v>1607</v>
      </c>
      <c r="D52" s="36">
        <f>C52</f>
        <v>1607</v>
      </c>
      <c r="E52" s="91" t="str">
        <f>IF(C52=D52,"-",D52-C52)</f>
        <v>-</v>
      </c>
      <c r="F52" s="92">
        <f>IF(C52=0,"-",D52/C52)</f>
        <v>1</v>
      </c>
    </row>
    <row r="53" spans="1:6" ht="33" customHeight="1">
      <c r="A53" s="42" t="s">
        <v>194</v>
      </c>
      <c r="B53" s="49" t="s">
        <v>200</v>
      </c>
      <c r="C53" s="36">
        <v>0</v>
      </c>
      <c r="D53" s="36">
        <f>C53</f>
        <v>0</v>
      </c>
      <c r="E53" s="91" t="str">
        <f>IF(C53=D53,"-",D53-C53)</f>
        <v>-</v>
      </c>
      <c r="F53" s="92" t="str">
        <f>IF(C53=0,"-",D53/C53)</f>
        <v>-</v>
      </c>
    </row>
    <row r="54" spans="1:6" s="5" customFormat="1" ht="31.5" customHeight="1">
      <c r="A54" s="43" t="s">
        <v>95</v>
      </c>
      <c r="B54" s="50" t="s">
        <v>96</v>
      </c>
      <c r="C54" s="35">
        <v>0</v>
      </c>
      <c r="D54" s="36">
        <f t="shared" si="3"/>
        <v>0</v>
      </c>
      <c r="E54" s="91" t="str">
        <f t="shared" si="0"/>
        <v>-</v>
      </c>
      <c r="F54" s="92" t="str">
        <f t="shared" si="1"/>
        <v>-</v>
      </c>
    </row>
    <row r="55" spans="1:6" s="5" customFormat="1" ht="31.5" customHeight="1">
      <c r="A55" s="43" t="s">
        <v>94</v>
      </c>
      <c r="B55" s="50" t="s">
        <v>97</v>
      </c>
      <c r="C55" s="35">
        <v>129441</v>
      </c>
      <c r="D55" s="36">
        <f>C55</f>
        <v>129441</v>
      </c>
      <c r="E55" s="91" t="str">
        <f t="shared" si="0"/>
        <v>-</v>
      </c>
      <c r="F55" s="92">
        <f t="shared" si="1"/>
        <v>1</v>
      </c>
    </row>
    <row r="56" spans="1:6" s="3" customFormat="1" ht="30" customHeight="1">
      <c r="A56" s="37" t="s">
        <v>18</v>
      </c>
      <c r="B56" s="59" t="s">
        <v>19</v>
      </c>
      <c r="C56" s="34">
        <f>C57+C58+C59+C67+C68+C74+C75+C76</f>
        <v>32903</v>
      </c>
      <c r="D56" s="34">
        <f>D57+D58+D59+D67+D68+D74+D75+D76+D73</f>
        <v>32903</v>
      </c>
      <c r="E56" s="13" t="str">
        <f>IF(C56=D56,"-",D56-C56)</f>
        <v>-</v>
      </c>
      <c r="F56" s="93">
        <f t="shared" si="1"/>
        <v>1</v>
      </c>
    </row>
    <row r="57" spans="1:6" ht="28.5" customHeight="1">
      <c r="A57" s="42" t="s">
        <v>20</v>
      </c>
      <c r="B57" s="53" t="s">
        <v>21</v>
      </c>
      <c r="C57" s="35">
        <v>1235</v>
      </c>
      <c r="D57" s="35">
        <f>C57</f>
        <v>1235</v>
      </c>
      <c r="E57" s="91" t="str">
        <f aca="true" t="shared" si="4" ref="E57:E77">IF(C57=D57,"-",D57-C57)</f>
        <v>-</v>
      </c>
      <c r="F57" s="92">
        <f t="shared" si="1"/>
        <v>1</v>
      </c>
    </row>
    <row r="58" spans="1:6" ht="28.5" customHeight="1">
      <c r="A58" s="42" t="s">
        <v>22</v>
      </c>
      <c r="B58" s="53" t="s">
        <v>23</v>
      </c>
      <c r="C58" s="35">
        <v>3434</v>
      </c>
      <c r="D58" s="35">
        <f>C58</f>
        <v>3434</v>
      </c>
      <c r="E58" s="91" t="str">
        <f t="shared" si="4"/>
        <v>-</v>
      </c>
      <c r="F58" s="92">
        <f t="shared" si="1"/>
        <v>1</v>
      </c>
    </row>
    <row r="59" spans="1:6" ht="28.5" customHeight="1">
      <c r="A59" s="42" t="s">
        <v>24</v>
      </c>
      <c r="B59" s="54" t="s">
        <v>38</v>
      </c>
      <c r="C59" s="35">
        <f>C60+C62+C63+C64+C65+C66</f>
        <v>216</v>
      </c>
      <c r="D59" s="35">
        <f>D60+D62+D63+D64+D65+D66</f>
        <v>216</v>
      </c>
      <c r="E59" s="91" t="str">
        <f t="shared" si="4"/>
        <v>-</v>
      </c>
      <c r="F59" s="92">
        <f t="shared" si="1"/>
        <v>1</v>
      </c>
    </row>
    <row r="60" spans="1:6" ht="28.5" customHeight="1">
      <c r="A60" s="55" t="s">
        <v>46</v>
      </c>
      <c r="B60" s="56" t="s">
        <v>39</v>
      </c>
      <c r="C60" s="35">
        <v>20</v>
      </c>
      <c r="D60" s="35">
        <f>C60</f>
        <v>20</v>
      </c>
      <c r="E60" s="91" t="str">
        <f t="shared" si="4"/>
        <v>-</v>
      </c>
      <c r="F60" s="92">
        <f t="shared" si="1"/>
        <v>1</v>
      </c>
    </row>
    <row r="61" spans="1:6" ht="28.5" customHeight="1">
      <c r="A61" s="55" t="s">
        <v>47</v>
      </c>
      <c r="B61" s="57" t="s">
        <v>40</v>
      </c>
      <c r="C61" s="35">
        <v>20</v>
      </c>
      <c r="D61" s="35">
        <f aca="true" t="shared" si="5" ref="D61:D73">C61</f>
        <v>20</v>
      </c>
      <c r="E61" s="91" t="str">
        <f t="shared" si="4"/>
        <v>-</v>
      </c>
      <c r="F61" s="92">
        <f t="shared" si="1"/>
        <v>1</v>
      </c>
    </row>
    <row r="62" spans="1:6" ht="28.5" customHeight="1">
      <c r="A62" s="55" t="s">
        <v>48</v>
      </c>
      <c r="B62" s="56" t="s">
        <v>41</v>
      </c>
      <c r="C62" s="35">
        <v>12</v>
      </c>
      <c r="D62" s="35">
        <f t="shared" si="5"/>
        <v>12</v>
      </c>
      <c r="E62" s="91" t="str">
        <f t="shared" si="4"/>
        <v>-</v>
      </c>
      <c r="F62" s="92">
        <f t="shared" si="1"/>
        <v>1</v>
      </c>
    </row>
    <row r="63" spans="1:6" ht="28.5" customHeight="1">
      <c r="A63" s="55" t="s">
        <v>49</v>
      </c>
      <c r="B63" s="56" t="s">
        <v>42</v>
      </c>
      <c r="C63" s="35">
        <v>0</v>
      </c>
      <c r="D63" s="35">
        <f t="shared" si="5"/>
        <v>0</v>
      </c>
      <c r="E63" s="91" t="str">
        <f t="shared" si="4"/>
        <v>-</v>
      </c>
      <c r="F63" s="92" t="str">
        <f t="shared" si="1"/>
        <v>-</v>
      </c>
    </row>
    <row r="64" spans="1:6" ht="28.5" customHeight="1">
      <c r="A64" s="55" t="s">
        <v>50</v>
      </c>
      <c r="B64" s="56" t="s">
        <v>43</v>
      </c>
      <c r="C64" s="35">
        <v>0</v>
      </c>
      <c r="D64" s="35">
        <f t="shared" si="5"/>
        <v>0</v>
      </c>
      <c r="E64" s="91" t="str">
        <f t="shared" si="4"/>
        <v>-</v>
      </c>
      <c r="F64" s="92" t="str">
        <f t="shared" si="1"/>
        <v>-</v>
      </c>
    </row>
    <row r="65" spans="1:6" ht="28.5" customHeight="1">
      <c r="A65" s="55" t="s">
        <v>51</v>
      </c>
      <c r="B65" s="56" t="s">
        <v>44</v>
      </c>
      <c r="C65" s="35">
        <v>178</v>
      </c>
      <c r="D65" s="35">
        <f t="shared" si="5"/>
        <v>178</v>
      </c>
      <c r="E65" s="91" t="str">
        <f t="shared" si="4"/>
        <v>-</v>
      </c>
      <c r="F65" s="92">
        <f t="shared" si="1"/>
        <v>1</v>
      </c>
    </row>
    <row r="66" spans="1:6" ht="28.5" customHeight="1">
      <c r="A66" s="55" t="s">
        <v>52</v>
      </c>
      <c r="B66" s="56" t="s">
        <v>45</v>
      </c>
      <c r="C66" s="35">
        <v>6</v>
      </c>
      <c r="D66" s="35">
        <f t="shared" si="5"/>
        <v>6</v>
      </c>
      <c r="E66" s="91" t="str">
        <f t="shared" si="4"/>
        <v>-</v>
      </c>
      <c r="F66" s="92">
        <f t="shared" si="1"/>
        <v>1</v>
      </c>
    </row>
    <row r="67" spans="1:6" ht="28.5" customHeight="1">
      <c r="A67" s="42" t="s">
        <v>25</v>
      </c>
      <c r="B67" s="53" t="s">
        <v>26</v>
      </c>
      <c r="C67" s="35">
        <v>20495</v>
      </c>
      <c r="D67" s="35">
        <f t="shared" si="5"/>
        <v>20495</v>
      </c>
      <c r="E67" s="91" t="str">
        <f t="shared" si="4"/>
        <v>-</v>
      </c>
      <c r="F67" s="92">
        <f t="shared" si="1"/>
        <v>1</v>
      </c>
    </row>
    <row r="68" spans="1:6" ht="28.5" customHeight="1">
      <c r="A68" s="42" t="s">
        <v>27</v>
      </c>
      <c r="B68" s="54" t="s">
        <v>62</v>
      </c>
      <c r="C68" s="35">
        <f>SUM(C69:C72)</f>
        <v>4140</v>
      </c>
      <c r="D68" s="35">
        <f>SUM(D69:D72)</f>
        <v>4140</v>
      </c>
      <c r="E68" s="91" t="str">
        <f t="shared" si="4"/>
        <v>-</v>
      </c>
      <c r="F68" s="92">
        <f t="shared" si="1"/>
        <v>1</v>
      </c>
    </row>
    <row r="69" spans="1:6" ht="28.5" customHeight="1">
      <c r="A69" s="55" t="s">
        <v>57</v>
      </c>
      <c r="B69" s="56" t="s">
        <v>53</v>
      </c>
      <c r="C69" s="35">
        <v>3113</v>
      </c>
      <c r="D69" s="35">
        <f>C69</f>
        <v>3113</v>
      </c>
      <c r="E69" s="91" t="str">
        <f t="shared" si="4"/>
        <v>-</v>
      </c>
      <c r="F69" s="92">
        <f t="shared" si="1"/>
        <v>1</v>
      </c>
    </row>
    <row r="70" spans="1:6" ht="28.5" customHeight="1">
      <c r="A70" s="55" t="s">
        <v>58</v>
      </c>
      <c r="B70" s="56" t="s">
        <v>54</v>
      </c>
      <c r="C70" s="35">
        <v>502</v>
      </c>
      <c r="D70" s="35">
        <f>C70</f>
        <v>502</v>
      </c>
      <c r="E70" s="91" t="str">
        <f t="shared" si="4"/>
        <v>-</v>
      </c>
      <c r="F70" s="92">
        <f t="shared" si="1"/>
        <v>1</v>
      </c>
    </row>
    <row r="71" spans="1:6" ht="28.5" customHeight="1">
      <c r="A71" s="55" t="s">
        <v>59</v>
      </c>
      <c r="B71" s="56" t="s">
        <v>55</v>
      </c>
      <c r="C71" s="35">
        <v>0</v>
      </c>
      <c r="D71" s="35">
        <f t="shared" si="5"/>
        <v>0</v>
      </c>
      <c r="E71" s="91" t="str">
        <f t="shared" si="4"/>
        <v>-</v>
      </c>
      <c r="F71" s="92" t="str">
        <f t="shared" si="1"/>
        <v>-</v>
      </c>
    </row>
    <row r="72" spans="1:6" ht="28.5" customHeight="1">
      <c r="A72" s="55" t="s">
        <v>60</v>
      </c>
      <c r="B72" s="56" t="s">
        <v>56</v>
      </c>
      <c r="C72" s="35">
        <v>525</v>
      </c>
      <c r="D72" s="35">
        <f>C72</f>
        <v>525</v>
      </c>
      <c r="E72" s="91" t="str">
        <f t="shared" si="4"/>
        <v>-</v>
      </c>
      <c r="F72" s="92">
        <f t="shared" si="1"/>
        <v>1</v>
      </c>
    </row>
    <row r="73" spans="1:6" ht="28.5" customHeight="1">
      <c r="A73" s="42" t="s">
        <v>28</v>
      </c>
      <c r="B73" s="53" t="s">
        <v>29</v>
      </c>
      <c r="C73" s="35">
        <v>0</v>
      </c>
      <c r="D73" s="35">
        <f t="shared" si="5"/>
        <v>0</v>
      </c>
      <c r="E73" s="91" t="str">
        <f t="shared" si="4"/>
        <v>-</v>
      </c>
      <c r="F73" s="92" t="str">
        <f aca="true" t="shared" si="6" ref="F73:F81">IF(C73=0,"-",D73/C73)</f>
        <v>-</v>
      </c>
    </row>
    <row r="74" spans="1:6" ht="48" customHeight="1">
      <c r="A74" s="42" t="s">
        <v>30</v>
      </c>
      <c r="B74" s="53" t="s">
        <v>148</v>
      </c>
      <c r="C74" s="36">
        <v>2780</v>
      </c>
      <c r="D74" s="35">
        <f>C74</f>
        <v>2780</v>
      </c>
      <c r="E74" s="91" t="str">
        <f t="shared" si="4"/>
        <v>-</v>
      </c>
      <c r="F74" s="94">
        <f t="shared" si="6"/>
        <v>1</v>
      </c>
    </row>
    <row r="75" spans="1:6" ht="35.25" customHeight="1">
      <c r="A75" s="42" t="s">
        <v>31</v>
      </c>
      <c r="B75" s="53" t="s">
        <v>32</v>
      </c>
      <c r="C75" s="36">
        <v>280</v>
      </c>
      <c r="D75" s="35">
        <f>C75</f>
        <v>280</v>
      </c>
      <c r="E75" s="91" t="str">
        <f t="shared" si="4"/>
        <v>-</v>
      </c>
      <c r="F75" s="94">
        <f t="shared" si="6"/>
        <v>1</v>
      </c>
    </row>
    <row r="76" spans="1:6" ht="35.25" customHeight="1">
      <c r="A76" s="42" t="s">
        <v>33</v>
      </c>
      <c r="B76" s="53" t="s">
        <v>34</v>
      </c>
      <c r="C76" s="35">
        <v>323</v>
      </c>
      <c r="D76" s="35">
        <f>C76</f>
        <v>323</v>
      </c>
      <c r="E76" s="91" t="str">
        <f t="shared" si="4"/>
        <v>-</v>
      </c>
      <c r="F76" s="92">
        <f t="shared" si="6"/>
        <v>1</v>
      </c>
    </row>
    <row r="77" spans="1:6" s="3" customFormat="1" ht="30" customHeight="1">
      <c r="A77" s="44" t="s">
        <v>35</v>
      </c>
      <c r="B77" s="58" t="s">
        <v>202</v>
      </c>
      <c r="C77" s="38">
        <f>SUM(C78:C81)</f>
        <v>19832</v>
      </c>
      <c r="D77" s="38">
        <f>SUM(D78:D81)</f>
        <v>19832</v>
      </c>
      <c r="E77" s="13" t="str">
        <f t="shared" si="4"/>
        <v>-</v>
      </c>
      <c r="F77" s="95">
        <f t="shared" si="6"/>
        <v>1</v>
      </c>
    </row>
    <row r="78" spans="1:6" ht="42" customHeight="1">
      <c r="A78" s="42" t="s">
        <v>153</v>
      </c>
      <c r="B78" s="53" t="s">
        <v>203</v>
      </c>
      <c r="C78" s="35">
        <v>537</v>
      </c>
      <c r="D78" s="35">
        <f>C78</f>
        <v>537</v>
      </c>
      <c r="E78" s="96" t="str">
        <f>IF(C78=D78,"-",D78-C78)</f>
        <v>-</v>
      </c>
      <c r="F78" s="102">
        <f t="shared" si="6"/>
        <v>1</v>
      </c>
    </row>
    <row r="79" spans="1:6" ht="31.5" customHeight="1">
      <c r="A79" s="42" t="s">
        <v>36</v>
      </c>
      <c r="B79" s="53" t="s">
        <v>65</v>
      </c>
      <c r="C79" s="35">
        <v>18295</v>
      </c>
      <c r="D79" s="35">
        <f>C79</f>
        <v>18295</v>
      </c>
      <c r="E79" s="96" t="str">
        <f>IF(C79=D79,"-",D79-C79)</f>
        <v>-</v>
      </c>
      <c r="F79" s="102">
        <f t="shared" si="6"/>
        <v>1</v>
      </c>
    </row>
    <row r="80" spans="1:6" ht="31.5" customHeight="1">
      <c r="A80" s="42" t="s">
        <v>37</v>
      </c>
      <c r="B80" s="53" t="s">
        <v>204</v>
      </c>
      <c r="C80" s="35">
        <v>0</v>
      </c>
      <c r="D80" s="35">
        <f>C80</f>
        <v>0</v>
      </c>
      <c r="E80" s="96" t="str">
        <f>IF(C80=D80,"-",D80-C80)</f>
        <v>-</v>
      </c>
      <c r="F80" s="102" t="str">
        <f t="shared" si="6"/>
        <v>-</v>
      </c>
    </row>
    <row r="81" spans="1:6" ht="31.5" customHeight="1">
      <c r="A81" s="42" t="s">
        <v>156</v>
      </c>
      <c r="B81" s="53" t="s">
        <v>157</v>
      </c>
      <c r="C81" s="35">
        <v>1000</v>
      </c>
      <c r="D81" s="35">
        <f>C81</f>
        <v>1000</v>
      </c>
      <c r="E81" s="96" t="str">
        <f>IF(C81=D81,"-",D81-C81)</f>
        <v>-</v>
      </c>
      <c r="F81" s="102">
        <f t="shared" si="6"/>
        <v>1</v>
      </c>
    </row>
    <row r="95" ht="45" customHeight="1"/>
    <row r="96" ht="45" customHeight="1"/>
    <row r="99" ht="69.75" customHeight="1"/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1" r:id="rId1"/>
  <headerFooter alignWithMargins="0">
    <oddFooter>&amp;R&amp;20&amp;P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NFZ</cp:lastModifiedBy>
  <cp:lastPrinted>2009-03-03T11:43:41Z</cp:lastPrinted>
  <dcterms:created xsi:type="dcterms:W3CDTF">2005-07-21T09:51:05Z</dcterms:created>
  <dcterms:modified xsi:type="dcterms:W3CDTF">2009-03-30T11:34:31Z</dcterms:modified>
  <cp:category/>
  <cp:version/>
  <cp:contentType/>
  <cp:contentStatus/>
</cp:coreProperties>
</file>