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zbiorczo" sheetId="20" r:id="rId20"/>
  </sheets>
  <externalReferences>
    <externalReference r:id="rId23"/>
    <externalReference r:id="rId24"/>
    <externalReference r:id="rId25"/>
  </externalReferences>
  <definedNames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'CENTRALA'!$A$1:$F$56</definedName>
    <definedName name="_xlnm.Print_Area" localSheetId="3">'Dolnośląski'!$A$1:$F$56</definedName>
    <definedName name="_xlnm.Print_Area" localSheetId="4">'KujawskoPomorski'!$A$1:$F$56</definedName>
    <definedName name="_xlnm.Print_Area" localSheetId="5">'Lubelski'!$A$1:$F$56</definedName>
    <definedName name="_xlnm.Print_Area" localSheetId="6">'Lubuski'!$A$1:$F$56</definedName>
    <definedName name="_xlnm.Print_Area" localSheetId="7">'Łódzki'!$A$1:$F$56</definedName>
    <definedName name="_xlnm.Print_Area" localSheetId="8">'Małopolski'!$A$1:$F$56</definedName>
    <definedName name="_xlnm.Print_Area" localSheetId="9">'Mazowiecki'!$A$1:$F$56</definedName>
    <definedName name="_xlnm.Print_Area" localSheetId="0">'NFZ'!$A$1:$F$91</definedName>
    <definedName name="_xlnm.Print_Area" localSheetId="10">'Opolski'!$A$1:$F$56</definedName>
    <definedName name="_xlnm.Print_Area" localSheetId="11">'Podkarpacki'!$A$1:$F$56</definedName>
    <definedName name="_xlnm.Print_Area" localSheetId="12">'Podlaski'!$A$1:$F$56</definedName>
    <definedName name="_xlnm.Print_Area" localSheetId="13">'Pomorski'!$A$1:$F$56</definedName>
    <definedName name="_xlnm.Print_Area" localSheetId="2">'Razem OW'!$A$1:$F$56</definedName>
    <definedName name="_xlnm.Print_Area" localSheetId="14">'Śląski'!$A$1:$F$56</definedName>
    <definedName name="_xlnm.Print_Area" localSheetId="15">'Świętokrzyski'!$A$1:$F$56</definedName>
    <definedName name="_xlnm.Print_Area" localSheetId="16">'WarmińskoMazurski'!$A$1:$F$56</definedName>
    <definedName name="_xlnm.Print_Area" localSheetId="17">'Wielkopolski'!$A$1:$F$56</definedName>
    <definedName name="_xlnm.Print_Area" localSheetId="18">'Zachodniopomorski'!$A$1:$F$56</definedName>
    <definedName name="_xlnm.Print_Area" localSheetId="19">'zbiorczo'!$A$1:$T$55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_xlnm.Print_Titles" localSheetId="19">'zbiorczo'!$A:$C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<sst xmlns="http://schemas.openxmlformats.org/spreadsheetml/2006/main" count="2334" uniqueCount="242">
  <si>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</si>
  <si>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</si>
  <si>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</si>
  <si>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</si>
  <si>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</si>
  <si>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</si>
  <si>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</si>
  <si>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</si>
  <si>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</si>
  <si>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</si>
  <si>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</si>
  <si>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</si>
  <si>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</si>
  <si>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</si>
  <si>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</si>
  <si>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</si>
  <si>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</si>
  <si>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</si>
  <si>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Koszty administracyjne ( D1+...+D9 ), w tym</t>
  </si>
  <si>
    <t>D1</t>
  </si>
  <si>
    <t>zużycie materiałów i energii</t>
  </si>
  <si>
    <t>D2</t>
  </si>
  <si>
    <t>usługi obce</t>
  </si>
  <si>
    <t>D3</t>
  </si>
  <si>
    <t>D4</t>
  </si>
  <si>
    <t>wynagrodzenia</t>
  </si>
  <si>
    <t>D5</t>
  </si>
  <si>
    <t>D6</t>
  </si>
  <si>
    <t>koszty funkcjonowania Rady Funduszu</t>
  </si>
  <si>
    <t>D7</t>
  </si>
  <si>
    <t>D8</t>
  </si>
  <si>
    <t>amortyzacja środków trwałych oraz wartości niematerialnych i prawnych otrzymanych nieodpłatnie</t>
  </si>
  <si>
    <t>D9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</si>
  <si>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</si>
  <si>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</si>
  <si>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</si>
  <si>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</si>
  <si>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</si>
  <si>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</si>
  <si>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</si>
  <si>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</si>
  <si>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</si>
  <si>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</si>
  <si>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</si>
  <si>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</si>
  <si>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</si>
  <si>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</si>
  <si>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</si>
  <si>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</si>
  <si>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</si>
  <si>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</si>
  <si>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</si>
  <si>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</si>
  <si>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</si>
  <si>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</si>
  <si>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</si>
  <si>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</si>
  <si>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</si>
  <si>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</si>
  <si>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</si>
  <si>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</si>
  <si>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</si>
  <si>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</si>
  <si>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</si>
  <si>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</si>
  <si>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</si>
  <si>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refundacja cen leków, o których mowa w art. 36 ust. 4 ustawy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</si>
  <si>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</si>
  <si>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</si>
  <si>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</si>
  <si>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</si>
  <si>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</si>
  <si>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</si>
  <si>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</si>
  <si>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</si>
  <si>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</si>
  <si>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</si>
  <si>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</si>
  <si>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</si>
  <si>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</si>
  <si>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</si>
  <si>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</si>
  <si>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</si>
  <si>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</si>
  <si>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</si>
  <si>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</si>
  <si>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</si>
  <si>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3</t>
  </si>
  <si>
    <t>Razem OW NFZ</t>
  </si>
  <si>
    <t>Centrala Narodowego Funduszu Zdrowia</t>
  </si>
  <si>
    <t>[w tys. zł]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</si>
  <si>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</si>
  <si>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</si>
  <si>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</si>
  <si>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</si>
  <si>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</si>
  <si>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</si>
  <si>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</si>
  <si>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</si>
  <si>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</si>
  <si>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</si>
  <si>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</si>
  <si>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</si>
  <si>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</si>
  <si>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</si>
  <si>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</si>
  <si>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</si>
  <si>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</si>
  <si>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</si>
  <si>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</si>
  <si>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</si>
  <si>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</si>
  <si>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</si>
  <si>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</si>
  <si>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</si>
  <si>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</si>
  <si>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amortyzacja środków trwałych oraz wartości niematerialnych i prawnych zakupionych ze środków własnych Funduszu</t>
  </si>
  <si>
    <t>E1</t>
  </si>
  <si>
    <t>darowizny i zapisy otrzymane, w tym kwota umorzenia majątku otrzymanego nieodpłatnie wynikająca z rozliczeń międzyokrespwych przypadająca na rok planowania</t>
  </si>
  <si>
    <t>inne przychody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</si>
  <si>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</si>
  <si>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</si>
  <si>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</si>
  <si>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</si>
  <si>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</si>
  <si>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</si>
  <si>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</si>
  <si>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</si>
  <si>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</si>
  <si>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</si>
  <si>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</si>
  <si>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</si>
  <si>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</si>
  <si>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</si>
  <si>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</si>
  <si>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</si>
  <si>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Przychody i koszty Narodowego Funduszu Zdrowia - łącznie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</si>
  <si>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</si>
  <si>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</si>
  <si>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</si>
  <si>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</si>
  <si>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</si>
  <si>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</si>
  <si>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</si>
  <si>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Koszty świadczeń zdrowotnych  (B2.1+...+B2.18), w tym:</t>
  </si>
  <si>
    <t>wydanie i utrzymanie kart ubezpieczenia (w tym części stałych i zamiennych książeczek usług medycznych) oraz recept</t>
  </si>
  <si>
    <r>
      <t>dotacje z budżetu państwa na finansowanie zadań, o których mowa w art. 97 ust. 3 pkt 2a, 3 i 3b ustawy, uwzględniające koszty administracyjne</t>
    </r>
    <r>
      <rPr>
        <b/>
        <vertAlign val="superscript"/>
        <sz val="16"/>
        <rFont val="Times New Roman CE"/>
        <family val="0"/>
      </rPr>
      <t>*)</t>
    </r>
  </si>
  <si>
    <t>Zyski i straty nadzwyczajne (J1 - J2)</t>
  </si>
  <si>
    <t>Wynik fiansowy ogółem brutto (I + J)</t>
  </si>
  <si>
    <t>Przychody finansowe (G1 + G2), w tym:</t>
  </si>
  <si>
    <t>Koszty administracyjne (D1 + … + D9), w tym:</t>
  </si>
  <si>
    <t>Wynik na działalności (A - B)</t>
  </si>
  <si>
    <t>Koszty realizacji zadań (B1 + B2 + B3 + B4)</t>
  </si>
  <si>
    <t>Planowany odpis aktualizujący składkę należną
(2.1 + 2.2), w tym:</t>
  </si>
  <si>
    <t>E2</t>
  </si>
  <si>
    <t>Koszt poboru i ewidencjonowania składek
( 4.1 + 4.2 ),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</si>
  <si>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</si>
  <si>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</si>
  <si>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</si>
  <si>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</si>
  <si>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Plan 
po zmianie</t>
  </si>
  <si>
    <t>4</t>
  </si>
  <si>
    <t>5</t>
  </si>
  <si>
    <t>6</t>
  </si>
  <si>
    <t>Dynamika
kol.4/kol.3</t>
  </si>
  <si>
    <t>Różnica 
kol.4-kol.3</t>
  </si>
  <si>
    <t>Plan na
2009 rok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</si>
  <si>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</si>
  <si>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</si>
  <si>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</si>
  <si>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</si>
  <si>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</si>
  <si>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</si>
  <si>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</si>
  <si>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</si>
  <si>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</si>
  <si>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refundacja cen leków, w tym:</t>
  </si>
  <si>
    <t>Pozostałe koszty (F1+F2+F3+F4)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</si>
  <si>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</si>
  <si>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</si>
  <si>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</si>
  <si>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</si>
  <si>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r>
      <t xml:space="preserve">Różnica 
</t>
    </r>
    <r>
      <rPr>
        <b/>
        <sz val="14"/>
        <rFont val="Times New Roman CE"/>
        <family val="0"/>
      </rPr>
      <t>kol.4-kol.3</t>
    </r>
  </si>
  <si>
    <r>
      <t xml:space="preserve">Dynamika
</t>
    </r>
    <r>
      <rPr>
        <b/>
        <sz val="14"/>
        <rFont val="Times New Roman CE"/>
        <family val="0"/>
      </rPr>
      <t>kol.4/kol.3</t>
    </r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</si>
  <si>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</si>
  <si>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</si>
  <si>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</si>
  <si>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</si>
  <si>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</si>
  <si>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</si>
  <si>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</si>
  <si>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Koszty świadczeń zdrowotnych  (B2.1 + … + B2.18), w tym:</t>
  </si>
  <si>
    <t>Pozostałe przychody (E1 + E2),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</si>
  <si>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</si>
  <si>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</si>
  <si>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</si>
  <si>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</si>
  <si>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</si>
  <si>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</si>
  <si>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</si>
  <si>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</si>
  <si>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</si>
  <si>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</si>
  <si>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</si>
  <si>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</si>
  <si>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</si>
  <si>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</si>
  <si>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</si>
  <si>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</si>
  <si>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</si>
  <si>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</si>
  <si>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</si>
  <si>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</si>
  <si>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</si>
  <si>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</si>
  <si>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</si>
  <si>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</si>
  <si>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</si>
  <si>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</si>
  <si>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</si>
  <si>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</si>
  <si>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</si>
  <si>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</si>
  <si>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</si>
  <si>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</si>
  <si>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</si>
  <si>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</si>
  <si>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</si>
  <si>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</si>
  <si>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</si>
  <si>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</si>
  <si>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</si>
  <si>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</si>
  <si>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</si>
  <si>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</si>
  <si>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</si>
  <si>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</si>
  <si>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</si>
  <si>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</si>
  <si>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</si>
  <si>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</si>
  <si>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ZMIANA PLANU FINANSOWEGO NARODOWEGO FUNDUSZU ZDROWIA NA 2009 ROK Z 6 MAJA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</si>
</sst>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0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b/>
      <vertAlign val="superscript"/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b/>
      <sz val="14"/>
      <name val="Times New Roman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4" fillId="24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20" borderId="0" xfId="0" applyFont="1" applyFill="1" applyAlignment="1" applyProtection="1">
      <alignment vertical="center"/>
      <protection locked="0"/>
    </xf>
    <xf numFmtId="0" fontId="6" fillId="2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2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20" borderId="0" xfId="0" applyFont="1" applyFill="1" applyAlignment="1">
      <alignment vertical="center"/>
    </xf>
    <xf numFmtId="0" fontId="2" fillId="20" borderId="0" xfId="0" applyFont="1" applyFill="1" applyAlignment="1">
      <alignment/>
    </xf>
    <xf numFmtId="3" fontId="13" fillId="20" borderId="10" xfId="0" applyNumberFormat="1" applyFont="1" applyFill="1" applyBorder="1" applyAlignment="1">
      <alignment horizontal="right" vertical="center"/>
    </xf>
    <xf numFmtId="0" fontId="18" fillId="20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2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65" applyFont="1" applyFill="1" applyBorder="1" applyAlignment="1" applyProtection="1">
      <alignment horizontal="center" vertical="center" wrapText="1"/>
      <protection/>
    </xf>
    <xf numFmtId="0" fontId="17" fillId="0" borderId="0" xfId="64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1" fillId="0" borderId="0" xfId="65" applyFont="1" applyFill="1" applyBorder="1" applyAlignment="1" applyProtection="1">
      <alignment horizontal="left" vertical="center"/>
      <protection/>
    </xf>
    <xf numFmtId="10" fontId="11" fillId="0" borderId="0" xfId="64" applyNumberFormat="1" applyFont="1" applyFill="1" applyBorder="1" applyAlignment="1" applyProtection="1">
      <alignment horizontal="left" vertical="center" wrapText="1"/>
      <protection/>
    </xf>
    <xf numFmtId="0" fontId="11" fillId="0" borderId="0" xfId="64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" fontId="11" fillId="2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49" fontId="9" fillId="20" borderId="10" xfId="62" applyNumberFormat="1" applyFont="1" applyFill="1" applyBorder="1" applyAlignment="1" applyProtection="1">
      <alignment horizontal="center" vertical="center" wrapText="1"/>
      <protection locked="0"/>
    </xf>
    <xf numFmtId="49" fontId="9" fillId="20" borderId="10" xfId="0" applyNumberFormat="1" applyFont="1" applyFill="1" applyBorder="1" applyAlignment="1" applyProtection="1">
      <alignment horizontal="center" vertical="center"/>
      <protection locked="0"/>
    </xf>
    <xf numFmtId="0" fontId="5" fillId="20" borderId="10" xfId="65" applyFont="1" applyFill="1" applyBorder="1" applyAlignment="1" applyProtection="1">
      <alignment horizontal="center" vertical="center" wrapText="1"/>
      <protection locked="0"/>
    </xf>
    <xf numFmtId="3" fontId="13" fillId="2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20" borderId="10" xfId="65" applyFont="1" applyFill="1" applyBorder="1" applyAlignment="1" applyProtection="1">
      <alignment horizontal="center" vertical="center" wrapText="1"/>
      <protection locked="0"/>
    </xf>
    <xf numFmtId="3" fontId="13" fillId="20" borderId="10" xfId="0" applyNumberFormat="1" applyFont="1" applyFill="1" applyBorder="1" applyAlignment="1" applyProtection="1">
      <alignment vertical="center"/>
      <protection/>
    </xf>
    <xf numFmtId="0" fontId="4" fillId="0" borderId="10" xfId="65" applyFont="1" applyFill="1" applyBorder="1" applyAlignment="1" applyProtection="1">
      <alignment horizontal="center" vertical="center" wrapText="1"/>
      <protection/>
    </xf>
    <xf numFmtId="0" fontId="25" fillId="0" borderId="10" xfId="65" applyFont="1" applyFill="1" applyBorder="1" applyAlignment="1" applyProtection="1">
      <alignment horizontal="center" vertical="center" wrapText="1"/>
      <protection/>
    </xf>
    <xf numFmtId="0" fontId="25" fillId="0" borderId="10" xfId="65" applyFont="1" applyFill="1" applyBorder="1" applyAlignment="1" applyProtection="1">
      <alignment horizontal="center" vertical="center" wrapText="1"/>
      <protection/>
    </xf>
    <xf numFmtId="0" fontId="26" fillId="0" borderId="10" xfId="65" applyFont="1" applyFill="1" applyBorder="1" applyAlignment="1" applyProtection="1">
      <alignment horizontal="center" vertical="center" wrapText="1"/>
      <protection/>
    </xf>
    <xf numFmtId="0" fontId="12" fillId="0" borderId="10" xfId="65" applyFont="1" applyFill="1" applyBorder="1" applyAlignment="1" applyProtection="1">
      <alignment horizontal="center" vertical="center" wrapText="1"/>
      <protection/>
    </xf>
    <xf numFmtId="0" fontId="12" fillId="20" borderId="10" xfId="65" applyFont="1" applyFill="1" applyBorder="1" applyAlignment="1" applyProtection="1">
      <alignment horizontal="center" vertical="center" wrapText="1"/>
      <protection/>
    </xf>
    <xf numFmtId="0" fontId="7" fillId="0" borderId="10" xfId="65" applyFont="1" applyFill="1" applyBorder="1" applyAlignment="1" applyProtection="1">
      <alignment horizontal="left" vertical="center" wrapText="1" indent="3"/>
      <protection/>
    </xf>
    <xf numFmtId="0" fontId="25" fillId="0" borderId="10" xfId="65" applyFont="1" applyFill="1" applyBorder="1" applyAlignment="1" applyProtection="1">
      <alignment horizontal="left" vertical="center" wrapText="1" indent="2"/>
      <protection/>
    </xf>
    <xf numFmtId="0" fontId="25" fillId="0" borderId="10" xfId="62" applyFont="1" applyFill="1" applyBorder="1" applyAlignment="1" applyProtection="1">
      <alignment horizontal="left" vertical="center" wrapText="1" indent="2"/>
      <protection/>
    </xf>
    <xf numFmtId="0" fontId="26" fillId="0" borderId="10" xfId="65" applyFont="1" applyFill="1" applyBorder="1" applyAlignment="1" applyProtection="1">
      <alignment horizontal="left" vertical="center" wrapText="1" indent="2"/>
      <protection/>
    </xf>
    <xf numFmtId="0" fontId="12" fillId="0" borderId="10" xfId="65" applyFont="1" applyFill="1" applyBorder="1" applyAlignment="1" applyProtection="1">
      <alignment horizontal="left" vertical="center" wrapText="1" indent="1"/>
      <protection/>
    </xf>
    <xf numFmtId="0" fontId="5" fillId="20" borderId="10" xfId="65" applyFont="1" applyFill="1" applyBorder="1" applyAlignment="1" applyProtection="1">
      <alignment horizontal="left" vertical="center" wrapText="1" indent="1"/>
      <protection/>
    </xf>
    <xf numFmtId="0" fontId="26" fillId="0" borderId="10" xfId="65" applyFont="1" applyFill="1" applyBorder="1" applyAlignment="1" applyProtection="1">
      <alignment horizontal="left" vertical="center" wrapText="1" indent="2"/>
      <protection/>
    </xf>
    <xf numFmtId="0" fontId="26" fillId="0" borderId="10" xfId="64" applyFont="1" applyFill="1" applyBorder="1" applyAlignment="1" applyProtection="1">
      <alignment horizontal="left" vertical="center" wrapText="1" indent="2"/>
      <protection/>
    </xf>
    <xf numFmtId="0" fontId="2" fillId="0" borderId="10" xfId="65" applyFont="1" applyFill="1" applyBorder="1" applyAlignment="1" applyProtection="1">
      <alignment horizontal="center" vertical="center" wrapText="1"/>
      <protection/>
    </xf>
    <xf numFmtId="0" fontId="3" fillId="0" borderId="10" xfId="64" applyFont="1" applyFill="1" applyBorder="1" applyAlignment="1" applyProtection="1">
      <alignment horizontal="left" vertical="center" wrapText="1" indent="3"/>
      <protection/>
    </xf>
    <xf numFmtId="0" fontId="3" fillId="0" borderId="10" xfId="64" applyFont="1" applyFill="1" applyBorder="1" applyAlignment="1" applyProtection="1">
      <alignment horizontal="left" vertical="center" wrapText="1" indent="4"/>
      <protection/>
    </xf>
    <xf numFmtId="0" fontId="12" fillId="20" borderId="10" xfId="65" applyFont="1" applyFill="1" applyBorder="1" applyAlignment="1" applyProtection="1">
      <alignment horizontal="left" vertical="center" wrapText="1" indent="1"/>
      <protection/>
    </xf>
    <xf numFmtId="0" fontId="12" fillId="20" borderId="10" xfId="65" applyFont="1" applyFill="1" applyBorder="1" applyAlignment="1" applyProtection="1">
      <alignment horizontal="left" vertical="center" wrapText="1" indent="1"/>
      <protection/>
    </xf>
    <xf numFmtId="49" fontId="9" fillId="20" borderId="10" xfId="62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>
      <alignment/>
    </xf>
    <xf numFmtId="0" fontId="22" fillId="0" borderId="0" xfId="0" applyFont="1" applyFill="1" applyAlignment="1" applyProtection="1">
      <alignment vertical="center"/>
      <protection locked="0"/>
    </xf>
    <xf numFmtId="0" fontId="12" fillId="0" borderId="10" xfId="65" applyFont="1" applyFill="1" applyBorder="1" applyAlignment="1" applyProtection="1">
      <alignment horizontal="left" vertical="center" wrapText="1" indent="2"/>
      <protection/>
    </xf>
    <xf numFmtId="49" fontId="9" fillId="20" borderId="10" xfId="0" applyNumberFormat="1" applyFont="1" applyFill="1" applyBorder="1" applyAlignment="1">
      <alignment horizontal="center" vertical="center"/>
    </xf>
    <xf numFmtId="0" fontId="24" fillId="20" borderId="10" xfId="65" applyFont="1" applyFill="1" applyBorder="1" applyAlignment="1" applyProtection="1">
      <alignment horizontal="center" vertical="center" wrapText="1"/>
      <protection/>
    </xf>
    <xf numFmtId="0" fontId="24" fillId="20" borderId="10" xfId="65" applyFont="1" applyFill="1" applyBorder="1" applyAlignment="1" applyProtection="1">
      <alignment horizontal="left" vertical="center" wrapText="1" indent="1"/>
      <protection/>
    </xf>
    <xf numFmtId="0" fontId="12" fillId="0" borderId="10" xfId="65" applyFont="1" applyFill="1" applyBorder="1" applyAlignment="1" applyProtection="1">
      <alignment horizontal="center" vertical="center" wrapText="1"/>
      <protection/>
    </xf>
    <xf numFmtId="0" fontId="12" fillId="0" borderId="10" xfId="65" applyFont="1" applyFill="1" applyBorder="1" applyAlignment="1" applyProtection="1">
      <alignment horizontal="left" vertical="center" wrapText="1" indent="2"/>
      <protection/>
    </xf>
    <xf numFmtId="0" fontId="12" fillId="0" borderId="10" xfId="65" applyFont="1" applyFill="1" applyBorder="1" applyAlignment="1" applyProtection="1" quotePrefix="1">
      <alignment horizontal="center" vertical="center" wrapText="1"/>
      <protection/>
    </xf>
    <xf numFmtId="0" fontId="24" fillId="20" borderId="10" xfId="65" applyFont="1" applyFill="1" applyBorder="1" applyAlignment="1" applyProtection="1" quotePrefix="1">
      <alignment horizontal="center" vertical="center" wrapText="1"/>
      <protection/>
    </xf>
    <xf numFmtId="0" fontId="24" fillId="20" borderId="10" xfId="65" applyFont="1" applyFill="1" applyBorder="1" applyAlignment="1" applyProtection="1" quotePrefix="1">
      <alignment horizontal="left" vertical="center" wrapText="1" indent="1"/>
      <protection/>
    </xf>
    <xf numFmtId="0" fontId="12" fillId="0" borderId="10" xfId="64" applyFont="1" applyFill="1" applyBorder="1" applyAlignment="1" applyProtection="1">
      <alignment horizontal="left" vertical="center" wrapText="1" indent="2"/>
      <protection/>
    </xf>
    <xf numFmtId="0" fontId="12" fillId="0" borderId="10" xfId="64" applyFont="1" applyFill="1" applyBorder="1" applyAlignment="1" applyProtection="1" quotePrefix="1">
      <alignment horizontal="left" vertical="center" wrapText="1" indent="2"/>
      <protection/>
    </xf>
    <xf numFmtId="0" fontId="17" fillId="0" borderId="10" xfId="65" applyFont="1" applyFill="1" applyBorder="1" applyAlignment="1" applyProtection="1">
      <alignment horizontal="center" vertical="center" wrapText="1"/>
      <protection/>
    </xf>
    <xf numFmtId="0" fontId="17" fillId="0" borderId="10" xfId="65" applyFont="1" applyFill="1" applyBorder="1" applyAlignment="1" applyProtection="1">
      <alignment horizontal="left" vertical="center" wrapText="1" indent="3"/>
      <protection/>
    </xf>
    <xf numFmtId="0" fontId="17" fillId="0" borderId="10" xfId="65" applyFont="1" applyFill="1" applyBorder="1" applyAlignment="1" applyProtection="1">
      <alignment horizontal="left" vertical="center" wrapText="1" indent="2"/>
      <protection/>
    </xf>
    <xf numFmtId="0" fontId="12" fillId="20" borderId="10" xfId="65" applyFont="1" applyFill="1" applyBorder="1" applyAlignment="1" applyProtection="1">
      <alignment horizontal="left" vertical="center" wrapText="1" indent="2"/>
      <protection/>
    </xf>
    <xf numFmtId="0" fontId="12" fillId="0" borderId="10" xfId="64" applyFont="1" applyFill="1" applyBorder="1" applyAlignment="1" applyProtection="1">
      <alignment horizontal="left" vertical="center" wrapText="1" indent="2"/>
      <protection/>
    </xf>
    <xf numFmtId="0" fontId="17" fillId="0" borderId="10" xfId="65" applyFont="1" applyFill="1" applyBorder="1" applyAlignment="1" applyProtection="1">
      <alignment horizontal="center" vertical="center" wrapText="1"/>
      <protection/>
    </xf>
    <xf numFmtId="0" fontId="17" fillId="0" borderId="10" xfId="64" applyFont="1" applyFill="1" applyBorder="1" applyAlignment="1" applyProtection="1">
      <alignment horizontal="left" vertical="center" wrapText="1" indent="3"/>
      <protection/>
    </xf>
    <xf numFmtId="0" fontId="17" fillId="0" borderId="10" xfId="64" applyFont="1" applyFill="1" applyBorder="1" applyAlignment="1" applyProtection="1">
      <alignment horizontal="left" vertical="center" wrapText="1" indent="4"/>
      <protection/>
    </xf>
    <xf numFmtId="0" fontId="24" fillId="20" borderId="10" xfId="64" applyFont="1" applyFill="1" applyBorder="1" applyAlignment="1" applyProtection="1">
      <alignment horizontal="center" vertical="center" wrapText="1"/>
      <protection/>
    </xf>
    <xf numFmtId="0" fontId="24" fillId="20" borderId="10" xfId="64" applyFont="1" applyFill="1" applyBorder="1" applyAlignment="1" applyProtection="1">
      <alignment horizontal="left" vertical="center" wrapText="1" indent="1"/>
      <protection/>
    </xf>
    <xf numFmtId="0" fontId="24" fillId="20" borderId="11" xfId="64" applyFont="1" applyFill="1" applyBorder="1" applyAlignment="1" applyProtection="1">
      <alignment horizontal="left" vertical="center" wrapText="1" indent="1"/>
      <protection/>
    </xf>
    <xf numFmtId="0" fontId="24" fillId="20" borderId="11" xfId="65" applyFont="1" applyFill="1" applyBorder="1" applyAlignment="1" applyProtection="1">
      <alignment horizontal="left" vertical="center" wrapText="1" indent="1"/>
      <protection/>
    </xf>
    <xf numFmtId="3" fontId="16" fillId="20" borderId="1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164" fontId="16" fillId="2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3" fillId="20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20" borderId="10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10" fontId="13" fillId="20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10" fontId="13" fillId="20" borderId="10" xfId="0" applyNumberFormat="1" applyFont="1" applyFill="1" applyBorder="1" applyAlignment="1" applyProtection="1">
      <alignment vertical="center"/>
      <protection locked="0"/>
    </xf>
    <xf numFmtId="10" fontId="11" fillId="20" borderId="10" xfId="0" applyNumberFormat="1" applyFont="1" applyFill="1" applyBorder="1" applyAlignment="1">
      <alignment horizontal="right" vertical="center"/>
    </xf>
    <xf numFmtId="10" fontId="16" fillId="20" borderId="10" xfId="0" applyNumberFormat="1" applyFont="1" applyFill="1" applyBorder="1" applyAlignment="1">
      <alignment horizontal="right" vertical="center"/>
    </xf>
    <xf numFmtId="10" fontId="10" fillId="0" borderId="10" xfId="68" applyNumberFormat="1" applyFont="1" applyFill="1" applyBorder="1" applyAlignment="1" applyProtection="1">
      <alignment horizontal="right" vertical="center"/>
      <protection/>
    </xf>
    <xf numFmtId="3" fontId="13" fillId="20" borderId="10" xfId="0" applyNumberFormat="1" applyFont="1" applyFill="1" applyBorder="1" applyAlignment="1" applyProtection="1">
      <alignment horizontal="right" vertical="center"/>
      <protection locked="0"/>
    </xf>
    <xf numFmtId="3" fontId="18" fillId="20" borderId="0" xfId="0" applyNumberFormat="1" applyFont="1" applyFill="1" applyAlignment="1">
      <alignment/>
    </xf>
    <xf numFmtId="0" fontId="25" fillId="0" borderId="10" xfId="65" applyFont="1" applyFill="1" applyBorder="1" applyAlignment="1" applyProtection="1">
      <alignment horizontal="left" vertical="center" wrapText="1" indent="2"/>
      <protection/>
    </xf>
    <xf numFmtId="0" fontId="4" fillId="0" borderId="10" xfId="65" applyFont="1" applyFill="1" applyBorder="1" applyAlignment="1" applyProtection="1">
      <alignment horizontal="center" vertical="center" wrapText="1"/>
      <protection/>
    </xf>
    <xf numFmtId="3" fontId="4" fillId="2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32" fillId="20" borderId="0" xfId="0" applyFont="1" applyFill="1" applyAlignment="1" applyProtection="1">
      <alignment horizontal="center" vertical="center"/>
      <protection locked="0"/>
    </xf>
    <xf numFmtId="0" fontId="31" fillId="21" borderId="10" xfId="62" applyFont="1" applyFill="1" applyBorder="1" applyAlignment="1" applyProtection="1">
      <alignment horizontal="center" vertical="center" wrapText="1"/>
      <protection locked="0"/>
    </xf>
    <xf numFmtId="0" fontId="31" fillId="21" borderId="10" xfId="0" applyFont="1" applyFill="1" applyBorder="1" applyAlignment="1">
      <alignment horizontal="center" vertical="center" textRotation="90"/>
    </xf>
    <xf numFmtId="3" fontId="25" fillId="0" borderId="10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8" fillId="0" borderId="0" xfId="0" applyNumberFormat="1" applyFont="1" applyFill="1" applyAlignment="1" applyProtection="1">
      <alignment horizontal="right" vertical="center"/>
      <protection locked="0"/>
    </xf>
    <xf numFmtId="3" fontId="22" fillId="20" borderId="10" xfId="0" applyNumberFormat="1" applyFont="1" applyFill="1" applyBorder="1" applyAlignment="1">
      <alignment horizontal="right" vertical="center"/>
    </xf>
    <xf numFmtId="3" fontId="22" fillId="20" borderId="10" xfId="0" applyNumberFormat="1" applyFont="1" applyFill="1" applyBorder="1" applyAlignment="1" applyProtection="1">
      <alignment horizontal="right" vertical="center"/>
      <protection/>
    </xf>
    <xf numFmtId="49" fontId="2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21" borderId="10" xfId="0" applyNumberFormat="1" applyFont="1" applyFill="1" applyBorder="1" applyAlignment="1" applyProtection="1">
      <alignment horizontal="right" vertical="center"/>
      <protection locked="0"/>
    </xf>
    <xf numFmtId="3" fontId="5" fillId="21" borderId="10" xfId="0" applyNumberFormat="1" applyFont="1" applyFill="1" applyBorder="1" applyAlignment="1">
      <alignment horizontal="right" vertical="center"/>
    </xf>
    <xf numFmtId="0" fontId="12" fillId="21" borderId="10" xfId="65" applyFont="1" applyFill="1" applyBorder="1" applyAlignment="1" applyProtection="1">
      <alignment horizontal="left" vertical="center" wrapText="1" indent="1"/>
      <protection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1" fillId="20" borderId="10" xfId="62" applyFont="1" applyFill="1" applyBorder="1" applyAlignment="1" applyProtection="1">
      <alignment horizontal="center" vertical="center" wrapText="1"/>
      <protection/>
    </xf>
    <xf numFmtId="3" fontId="24" fillId="20" borderId="13" xfId="0" applyNumberFormat="1" applyFont="1" applyFill="1" applyBorder="1" applyAlignment="1" applyProtection="1">
      <alignment horizontal="center" vertical="center" wrapText="1"/>
      <protection locked="0"/>
    </xf>
    <xf numFmtId="3" fontId="24" fillId="20" borderId="14" xfId="0" applyNumberFormat="1" applyFont="1" applyFill="1" applyBorder="1" applyAlignment="1" applyProtection="1">
      <alignment horizontal="center" vertical="center" wrapText="1"/>
      <protection locked="0"/>
    </xf>
    <xf numFmtId="3" fontId="24" fillId="2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20" borderId="13" xfId="63" applyNumberFormat="1" applyFont="1" applyFill="1" applyBorder="1" applyAlignment="1">
      <alignment horizontal="center" vertical="center" wrapText="1"/>
      <protection/>
    </xf>
    <xf numFmtId="3" fontId="11" fillId="20" borderId="14" xfId="63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24" borderId="0" xfId="0" applyFont="1" applyFill="1" applyAlignment="1" applyProtection="1">
      <alignment horizontal="left" vertical="center" wrapText="1"/>
      <protection locked="0"/>
    </xf>
    <xf numFmtId="0" fontId="11" fillId="20" borderId="10" xfId="62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11" fillId="20" borderId="10" xfId="62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</cellXfs>
  <cellStyles count="61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ální_laroux" xfId="61"/>
    <cellStyle name="Normalny_03PlFin_0403" xfId="62"/>
    <cellStyle name="Normalny_2007.06.18 -2v- Plan finansowy na lata 2004 - 2010" xfId="63"/>
    <cellStyle name="Normalny_WfMgkr1" xfId="64"/>
    <cellStyle name="Normalny_Wzór z 09.10.2001" xfId="65"/>
    <cellStyle name="Note" xfId="66"/>
    <cellStyle name="Output" xfId="67"/>
    <cellStyle name="Percent" xfId="68"/>
    <cellStyle name="Styl 1" xfId="69"/>
    <cellStyle name="Title" xfId="70"/>
    <cellStyle name="Total" xfId="71"/>
    <cellStyle name="Currency" xfId="72"/>
    <cellStyle name="Currency [0]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showGridLines="0" tabSelected="1" view="pageBreakPreview" zoomScale="55" zoomScaleNormal="60" zoomScaleSheetLayoutView="55" zoomScalePageLayoutView="0" workbookViewId="0" topLeftCell="A1">
      <pane xSplit="2" ySplit="6" topLeftCell="C7" activePane="bottomRight" state="frozen"/>
      <selection pane="topLeft" activeCell="A2" sqref="A2:IV3"/>
      <selection pane="topRight" activeCell="A2" sqref="A2:IV3"/>
      <selection pane="bottomLeft" activeCell="A2" sqref="A2:IV3"/>
      <selection pane="bottomRight" activeCell="A2" sqref="A2:C2"/>
    </sheetView>
  </sheetViews>
  <sheetFormatPr defaultColWidth="9.00390625" defaultRowHeight="12.75"/>
  <cols>
    <col min="1" max="1" width="10.375" style="28" customWidth="1"/>
    <col min="2" max="2" width="120.00390625" style="28" customWidth="1"/>
    <col min="3" max="3" width="26.25390625" style="7" customWidth="1"/>
    <col min="4" max="4" width="26.125" style="7" customWidth="1"/>
    <col min="5" max="5" width="20.75390625" style="7" customWidth="1"/>
    <col min="6" max="6" width="23.875" style="7" customWidth="1"/>
    <col min="7" max="7" width="26.125" style="7" customWidth="1"/>
    <col min="8" max="16384" width="9.125" style="7" customWidth="1"/>
  </cols>
  <sheetData>
    <row r="1" spans="1:6" s="86" customFormat="1" ht="37.5" customHeight="1">
      <c r="A1" s="120" t="s">
        <v>241</v>
      </c>
      <c r="B1" s="120"/>
      <c r="C1" s="120"/>
      <c r="D1" s="120"/>
      <c r="E1" s="120"/>
      <c r="F1" s="120"/>
    </row>
    <row r="2" spans="1:3" s="60" customFormat="1" ht="35.25" customHeight="1">
      <c r="A2" s="119" t="s">
        <v>136</v>
      </c>
      <c r="B2" s="119"/>
      <c r="C2" s="120"/>
    </row>
    <row r="3" spans="1:6" s="10" customFormat="1" ht="36" customHeight="1">
      <c r="A3" s="8"/>
      <c r="B3" s="9"/>
      <c r="C3" s="30"/>
      <c r="D3" s="30"/>
      <c r="E3" s="30"/>
      <c r="F3" s="30" t="s">
        <v>90</v>
      </c>
    </row>
    <row r="4" spans="1:6" s="11" customFormat="1" ht="38.25" customHeight="1">
      <c r="A4" s="121" t="s">
        <v>167</v>
      </c>
      <c r="B4" s="121" t="s">
        <v>62</v>
      </c>
      <c r="C4" s="125" t="s">
        <v>166</v>
      </c>
      <c r="D4" s="122" t="s">
        <v>160</v>
      </c>
      <c r="E4" s="124" t="s">
        <v>182</v>
      </c>
      <c r="F4" s="124" t="s">
        <v>183</v>
      </c>
    </row>
    <row r="5" spans="1:6" s="11" customFormat="1" ht="38.25" customHeight="1">
      <c r="A5" s="121"/>
      <c r="B5" s="121"/>
      <c r="C5" s="126"/>
      <c r="D5" s="123"/>
      <c r="E5" s="124"/>
      <c r="F5" s="124"/>
    </row>
    <row r="6" spans="1:6" s="12" customFormat="1" ht="19.5" customHeight="1">
      <c r="A6" s="58">
        <v>1</v>
      </c>
      <c r="B6" s="63">
        <v>2</v>
      </c>
      <c r="C6" s="63">
        <v>3</v>
      </c>
      <c r="D6" s="32" t="s">
        <v>161</v>
      </c>
      <c r="E6" s="32" t="s">
        <v>162</v>
      </c>
      <c r="F6" s="32" t="s">
        <v>163</v>
      </c>
    </row>
    <row r="7" spans="1:8" s="14" customFormat="1" ht="63.75" customHeight="1">
      <c r="A7" s="64">
        <v>1</v>
      </c>
      <c r="B7" s="65" t="s">
        <v>158</v>
      </c>
      <c r="C7" s="13">
        <f>C8+C9</f>
        <v>54272847</v>
      </c>
      <c r="D7" s="13">
        <f>D8+D9</f>
        <v>54272847</v>
      </c>
      <c r="E7" s="13" t="str">
        <f>IF(C7=D7,"-",D7-C7)</f>
        <v>-</v>
      </c>
      <c r="F7" s="95">
        <f>IF(C7=0,"-",D7/C7)</f>
        <v>1</v>
      </c>
      <c r="H7" s="102"/>
    </row>
    <row r="8" spans="1:8" ht="30" customHeight="1">
      <c r="A8" s="66" t="s">
        <v>91</v>
      </c>
      <c r="B8" s="67" t="s">
        <v>92</v>
      </c>
      <c r="C8" s="15">
        <v>49721038</v>
      </c>
      <c r="D8" s="15">
        <f>C8</f>
        <v>49721038</v>
      </c>
      <c r="E8" s="15" t="str">
        <f aca="true" t="shared" si="0" ref="E8:E45">IF(C8=D8,"-",D8-C8)</f>
        <v>-</v>
      </c>
      <c r="F8" s="96">
        <f aca="true" t="shared" si="1" ref="F8:F45">IF(C8=0,"-",D8/C8)</f>
        <v>1</v>
      </c>
      <c r="H8" s="102"/>
    </row>
    <row r="9" spans="1:8" ht="30" customHeight="1">
      <c r="A9" s="66" t="s">
        <v>93</v>
      </c>
      <c r="B9" s="67" t="s">
        <v>94</v>
      </c>
      <c r="C9" s="15">
        <v>4551809</v>
      </c>
      <c r="D9" s="15">
        <f>C9</f>
        <v>4551809</v>
      </c>
      <c r="E9" s="15" t="str">
        <f t="shared" si="0"/>
        <v>-</v>
      </c>
      <c r="F9" s="96">
        <f t="shared" si="1"/>
        <v>1</v>
      </c>
      <c r="H9" s="102"/>
    </row>
    <row r="10" spans="1:8" s="14" customFormat="1" ht="63.75" customHeight="1">
      <c r="A10" s="64">
        <v>2</v>
      </c>
      <c r="B10" s="65" t="s">
        <v>153</v>
      </c>
      <c r="C10" s="13">
        <f>C11+C12</f>
        <v>0</v>
      </c>
      <c r="D10" s="13">
        <f>D11+D12</f>
        <v>0</v>
      </c>
      <c r="E10" s="13" t="str">
        <f t="shared" si="0"/>
        <v>-</v>
      </c>
      <c r="F10" s="95" t="str">
        <f t="shared" si="1"/>
        <v>-</v>
      </c>
      <c r="H10" s="102"/>
    </row>
    <row r="11" spans="1:8" ht="30" customHeight="1">
      <c r="A11" s="66" t="s">
        <v>95</v>
      </c>
      <c r="B11" s="67" t="s">
        <v>96</v>
      </c>
      <c r="C11" s="15">
        <v>0</v>
      </c>
      <c r="D11" s="15">
        <f>C11</f>
        <v>0</v>
      </c>
      <c r="E11" s="15" t="str">
        <f t="shared" si="0"/>
        <v>-</v>
      </c>
      <c r="F11" s="96" t="str">
        <f t="shared" si="1"/>
        <v>-</v>
      </c>
      <c r="H11" s="102"/>
    </row>
    <row r="12" spans="1:8" ht="30" customHeight="1">
      <c r="A12" s="66" t="s">
        <v>97</v>
      </c>
      <c r="B12" s="67" t="s">
        <v>98</v>
      </c>
      <c r="C12" s="15">
        <v>0</v>
      </c>
      <c r="D12" s="15">
        <f>C12</f>
        <v>0</v>
      </c>
      <c r="E12" s="15" t="str">
        <f t="shared" si="0"/>
        <v>-</v>
      </c>
      <c r="F12" s="96" t="str">
        <f t="shared" si="1"/>
        <v>-</v>
      </c>
      <c r="H12" s="102"/>
    </row>
    <row r="13" spans="1:8" s="14" customFormat="1" ht="39.75" customHeight="1">
      <c r="A13" s="64">
        <v>3</v>
      </c>
      <c r="B13" s="65" t="s">
        <v>99</v>
      </c>
      <c r="C13" s="13">
        <f>C14+C15</f>
        <v>200000</v>
      </c>
      <c r="D13" s="13">
        <f>D14+D15</f>
        <v>200000</v>
      </c>
      <c r="E13" s="13" t="str">
        <f t="shared" si="0"/>
        <v>-</v>
      </c>
      <c r="F13" s="95">
        <f t="shared" si="1"/>
        <v>1</v>
      </c>
      <c r="H13" s="102"/>
    </row>
    <row r="14" spans="1:8" ht="30" customHeight="1">
      <c r="A14" s="66" t="s">
        <v>100</v>
      </c>
      <c r="B14" s="67" t="s">
        <v>92</v>
      </c>
      <c r="C14" s="15">
        <v>200000</v>
      </c>
      <c r="D14" s="15">
        <f>C14</f>
        <v>200000</v>
      </c>
      <c r="E14" s="15" t="str">
        <f t="shared" si="0"/>
        <v>-</v>
      </c>
      <c r="F14" s="96">
        <f t="shared" si="1"/>
        <v>1</v>
      </c>
      <c r="H14" s="102"/>
    </row>
    <row r="15" spans="1:8" ht="30" customHeight="1">
      <c r="A15" s="66" t="s">
        <v>101</v>
      </c>
      <c r="B15" s="67" t="s">
        <v>94</v>
      </c>
      <c r="C15" s="15">
        <v>0</v>
      </c>
      <c r="D15" s="15">
        <f>C15</f>
        <v>0</v>
      </c>
      <c r="E15" s="15" t="str">
        <f t="shared" si="0"/>
        <v>-</v>
      </c>
      <c r="F15" s="96" t="str">
        <f t="shared" si="1"/>
        <v>-</v>
      </c>
      <c r="H15" s="102"/>
    </row>
    <row r="16" spans="1:8" s="14" customFormat="1" ht="63.75" customHeight="1">
      <c r="A16" s="64">
        <v>4</v>
      </c>
      <c r="B16" s="65" t="s">
        <v>155</v>
      </c>
      <c r="C16" s="13">
        <f>C17+C18</f>
        <v>107552</v>
      </c>
      <c r="D16" s="13">
        <f>D17+D18</f>
        <v>107552</v>
      </c>
      <c r="E16" s="13" t="str">
        <f t="shared" si="0"/>
        <v>-</v>
      </c>
      <c r="F16" s="95">
        <f t="shared" si="1"/>
        <v>1</v>
      </c>
      <c r="H16" s="102"/>
    </row>
    <row r="17" spans="1:8" ht="30" customHeight="1">
      <c r="A17" s="68" t="s">
        <v>102</v>
      </c>
      <c r="B17" s="67" t="s">
        <v>103</v>
      </c>
      <c r="C17" s="15">
        <v>98448</v>
      </c>
      <c r="D17" s="15">
        <f>C17</f>
        <v>98448</v>
      </c>
      <c r="E17" s="15" t="str">
        <f t="shared" si="0"/>
        <v>-</v>
      </c>
      <c r="F17" s="96">
        <f t="shared" si="1"/>
        <v>1</v>
      </c>
      <c r="H17" s="102"/>
    </row>
    <row r="18" spans="1:8" ht="30" customHeight="1">
      <c r="A18" s="68" t="s">
        <v>104</v>
      </c>
      <c r="B18" s="67" t="s">
        <v>105</v>
      </c>
      <c r="C18" s="15">
        <v>9104</v>
      </c>
      <c r="D18" s="15">
        <f>C18</f>
        <v>9104</v>
      </c>
      <c r="E18" s="15" t="str">
        <f t="shared" si="0"/>
        <v>-</v>
      </c>
      <c r="F18" s="96">
        <f t="shared" si="1"/>
        <v>1</v>
      </c>
      <c r="H18" s="102"/>
    </row>
    <row r="19" spans="1:8" s="14" customFormat="1" ht="63.75" customHeight="1">
      <c r="A19" s="69" t="s">
        <v>185</v>
      </c>
      <c r="B19" s="70" t="s">
        <v>184</v>
      </c>
      <c r="C19" s="13">
        <f>(C7-C10+C13-C16)+C20+C21+C22+C23</f>
        <v>56205893</v>
      </c>
      <c r="D19" s="13">
        <f>(D7-D10+D13-D16)+D20+D21+D22+D23</f>
        <v>56205893</v>
      </c>
      <c r="E19" s="13" t="str">
        <f t="shared" si="0"/>
        <v>-</v>
      </c>
      <c r="F19" s="95">
        <f t="shared" si="1"/>
        <v>1</v>
      </c>
      <c r="H19" s="102"/>
    </row>
    <row r="20" spans="1:8" ht="31.5" customHeight="1">
      <c r="A20" s="66" t="s">
        <v>106</v>
      </c>
      <c r="B20" s="71" t="s">
        <v>107</v>
      </c>
      <c r="C20" s="15">
        <v>28000</v>
      </c>
      <c r="D20" s="15">
        <f>C20</f>
        <v>28000</v>
      </c>
      <c r="E20" s="15" t="str">
        <f t="shared" si="0"/>
        <v>-</v>
      </c>
      <c r="F20" s="96">
        <f t="shared" si="1"/>
        <v>1</v>
      </c>
      <c r="H20" s="102"/>
    </row>
    <row r="21" spans="1:8" ht="31.5" customHeight="1">
      <c r="A21" s="66" t="s">
        <v>108</v>
      </c>
      <c r="B21" s="71" t="s">
        <v>109</v>
      </c>
      <c r="C21" s="15">
        <v>629</v>
      </c>
      <c r="D21" s="15">
        <f>C21</f>
        <v>629</v>
      </c>
      <c r="E21" s="15" t="str">
        <f t="shared" si="0"/>
        <v>-</v>
      </c>
      <c r="F21" s="96">
        <f t="shared" si="1"/>
        <v>1</v>
      </c>
      <c r="H21" s="102"/>
    </row>
    <row r="22" spans="1:8" ht="50.25" customHeight="1">
      <c r="A22" s="66" t="s">
        <v>110</v>
      </c>
      <c r="B22" s="71" t="s">
        <v>146</v>
      </c>
      <c r="C22" s="15">
        <v>81469</v>
      </c>
      <c r="D22" s="15">
        <f>C22</f>
        <v>81469</v>
      </c>
      <c r="E22" s="15" t="str">
        <f t="shared" si="0"/>
        <v>-</v>
      </c>
      <c r="F22" s="96">
        <f t="shared" si="1"/>
        <v>1</v>
      </c>
      <c r="H22" s="102"/>
    </row>
    <row r="23" spans="1:8" ht="31.5" customHeight="1">
      <c r="A23" s="66" t="s">
        <v>111</v>
      </c>
      <c r="B23" s="72" t="s">
        <v>112</v>
      </c>
      <c r="C23" s="15">
        <v>1730500</v>
      </c>
      <c r="D23" s="15">
        <f>C23</f>
        <v>1730500</v>
      </c>
      <c r="E23" s="15" t="str">
        <f t="shared" si="0"/>
        <v>-</v>
      </c>
      <c r="F23" s="96">
        <f t="shared" si="1"/>
        <v>1</v>
      </c>
      <c r="H23" s="102"/>
    </row>
    <row r="24" spans="1:8" s="14" customFormat="1" ht="36" customHeight="1">
      <c r="A24" s="69" t="s">
        <v>186</v>
      </c>
      <c r="B24" s="70" t="s">
        <v>152</v>
      </c>
      <c r="C24" s="13">
        <f>C25+C26+C47+C48</f>
        <v>56191723</v>
      </c>
      <c r="D24" s="13">
        <f>D25+D26+D47+D48</f>
        <v>56191723</v>
      </c>
      <c r="E24" s="13" t="str">
        <f t="shared" si="0"/>
        <v>-</v>
      </c>
      <c r="F24" s="95">
        <f t="shared" si="1"/>
        <v>1</v>
      </c>
      <c r="H24" s="102"/>
    </row>
    <row r="25" spans="1:8" s="14" customFormat="1" ht="36" customHeight="1">
      <c r="A25" s="69" t="s">
        <v>113</v>
      </c>
      <c r="B25" s="70" t="s">
        <v>114</v>
      </c>
      <c r="C25" s="13">
        <v>542728</v>
      </c>
      <c r="D25" s="13">
        <f>C25</f>
        <v>542728</v>
      </c>
      <c r="E25" s="13" t="str">
        <f t="shared" si="0"/>
        <v>-</v>
      </c>
      <c r="F25" s="95">
        <f t="shared" si="1"/>
        <v>1</v>
      </c>
      <c r="H25" s="102"/>
    </row>
    <row r="26" spans="1:8" s="14" customFormat="1" ht="36" customHeight="1">
      <c r="A26" s="69" t="s">
        <v>0</v>
      </c>
      <c r="B26" s="70" t="s">
        <v>191</v>
      </c>
      <c r="C26" s="34">
        <f>C27+C28+C29+C31+C32+C33+C34+C35+C36+C37+C38+C39+C40+C41+C43+C44+C45+C46</f>
        <v>53917866</v>
      </c>
      <c r="D26" s="34">
        <f>D27+D28+D29+D31+D32+D33+D34+D35+D36+D37+D38+D39+D40+D41+D43+D44+D45+D46</f>
        <v>53917866</v>
      </c>
      <c r="E26" s="101" t="str">
        <f>IF(C26=D26,"-",D26-C26)</f>
        <v>-</v>
      </c>
      <c r="F26" s="97">
        <f t="shared" si="1"/>
        <v>1</v>
      </c>
      <c r="G26" s="102"/>
      <c r="H26" s="102"/>
    </row>
    <row r="27" spans="1:8" ht="30" customHeight="1">
      <c r="A27" s="73" t="s">
        <v>1</v>
      </c>
      <c r="B27" s="75" t="s">
        <v>168</v>
      </c>
      <c r="C27" s="15">
        <f>CENTRALA!C8+'Razem OW'!C8</f>
        <v>6685041</v>
      </c>
      <c r="D27" s="15">
        <f>CENTRALA!D8+'Razem OW'!D8</f>
        <v>6685041</v>
      </c>
      <c r="E27" s="15" t="str">
        <f t="shared" si="0"/>
        <v>-</v>
      </c>
      <c r="F27" s="96">
        <f t="shared" si="1"/>
        <v>1</v>
      </c>
      <c r="H27" s="102"/>
    </row>
    <row r="28" spans="1:8" ht="30" customHeight="1">
      <c r="A28" s="73" t="s">
        <v>2</v>
      </c>
      <c r="B28" s="75" t="s">
        <v>169</v>
      </c>
      <c r="C28" s="15">
        <f>CENTRALA!C9+'Razem OW'!C9</f>
        <v>4354262</v>
      </c>
      <c r="D28" s="15">
        <f>CENTRALA!D9+'Razem OW'!D9</f>
        <v>4354262</v>
      </c>
      <c r="E28" s="15" t="str">
        <f>IF(C28=D28,"-",D28-C28)</f>
        <v>-</v>
      </c>
      <c r="F28" s="96">
        <f t="shared" si="1"/>
        <v>1</v>
      </c>
      <c r="H28" s="102"/>
    </row>
    <row r="29" spans="1:8" ht="30" customHeight="1">
      <c r="A29" s="73" t="s">
        <v>3</v>
      </c>
      <c r="B29" s="75" t="s">
        <v>159</v>
      </c>
      <c r="C29" s="15">
        <f>CENTRALA!C10+'Razem OW'!C10</f>
        <v>25204255</v>
      </c>
      <c r="D29" s="15">
        <f>CENTRALA!D10+'Razem OW'!D10</f>
        <v>25204255</v>
      </c>
      <c r="E29" s="15" t="str">
        <f t="shared" si="0"/>
        <v>-</v>
      </c>
      <c r="F29" s="96">
        <f t="shared" si="1"/>
        <v>1</v>
      </c>
      <c r="H29" s="102"/>
    </row>
    <row r="30" spans="1:8" ht="30" customHeight="1">
      <c r="A30" s="73" t="s">
        <v>64</v>
      </c>
      <c r="B30" s="74" t="s">
        <v>65</v>
      </c>
      <c r="C30" s="15">
        <f>CENTRALA!C11+'Razem OW'!C11</f>
        <v>1335774</v>
      </c>
      <c r="D30" s="15">
        <f>CENTRALA!D11+'Razem OW'!D11</f>
        <v>1335774</v>
      </c>
      <c r="E30" s="15" t="str">
        <f t="shared" si="0"/>
        <v>-</v>
      </c>
      <c r="F30" s="96">
        <f t="shared" si="1"/>
        <v>1</v>
      </c>
      <c r="H30" s="102"/>
    </row>
    <row r="31" spans="1:8" ht="30" customHeight="1">
      <c r="A31" s="73" t="s">
        <v>4</v>
      </c>
      <c r="B31" s="75" t="s">
        <v>175</v>
      </c>
      <c r="C31" s="15">
        <f>CENTRALA!C12+'Razem OW'!C12</f>
        <v>1991796</v>
      </c>
      <c r="D31" s="15">
        <f>CENTRALA!D12+'Razem OW'!D12</f>
        <v>1991796</v>
      </c>
      <c r="E31" s="15" t="str">
        <f t="shared" si="0"/>
        <v>-</v>
      </c>
      <c r="F31" s="96">
        <f t="shared" si="1"/>
        <v>1</v>
      </c>
      <c r="H31" s="102"/>
    </row>
    <row r="32" spans="1:8" ht="30" customHeight="1">
      <c r="A32" s="73" t="s">
        <v>5</v>
      </c>
      <c r="B32" s="75" t="s">
        <v>170</v>
      </c>
      <c r="C32" s="15">
        <f>CENTRALA!C13+'Razem OW'!C13</f>
        <v>1779690</v>
      </c>
      <c r="D32" s="15">
        <f>CENTRALA!D13+'Razem OW'!D13</f>
        <v>1779690</v>
      </c>
      <c r="E32" s="15" t="str">
        <f t="shared" si="0"/>
        <v>-</v>
      </c>
      <c r="F32" s="96">
        <f t="shared" si="1"/>
        <v>1</v>
      </c>
      <c r="H32" s="102"/>
    </row>
    <row r="33" spans="1:8" ht="30" customHeight="1">
      <c r="A33" s="73" t="s">
        <v>6</v>
      </c>
      <c r="B33" s="75" t="s">
        <v>179</v>
      </c>
      <c r="C33" s="15">
        <f>CENTRALA!C14+'Razem OW'!C14</f>
        <v>807321</v>
      </c>
      <c r="D33" s="15">
        <f>CENTRALA!D14+'Razem OW'!D14</f>
        <v>807321</v>
      </c>
      <c r="E33" s="15" t="str">
        <f t="shared" si="0"/>
        <v>-</v>
      </c>
      <c r="F33" s="96">
        <f t="shared" si="1"/>
        <v>1</v>
      </c>
      <c r="H33" s="102"/>
    </row>
    <row r="34" spans="1:8" ht="30" customHeight="1">
      <c r="A34" s="73" t="s">
        <v>7</v>
      </c>
      <c r="B34" s="75" t="s">
        <v>178</v>
      </c>
      <c r="C34" s="15">
        <f>CENTRALA!C15+'Razem OW'!C15</f>
        <v>275907</v>
      </c>
      <c r="D34" s="15">
        <f>CENTRALA!D15+'Razem OW'!D15</f>
        <v>275907</v>
      </c>
      <c r="E34" s="15" t="str">
        <f>IF(C34=D34,"-",D34-C34)</f>
        <v>-</v>
      </c>
      <c r="F34" s="96">
        <f>IF(C34=0,"-",D34/C34)</f>
        <v>1</v>
      </c>
      <c r="H34" s="102"/>
    </row>
    <row r="35" spans="1:8" ht="30" customHeight="1">
      <c r="A35" s="73" t="s">
        <v>8</v>
      </c>
      <c r="B35" s="75" t="s">
        <v>171</v>
      </c>
      <c r="C35" s="15">
        <f>CENTRALA!C16+'Razem OW'!C16</f>
        <v>1980900</v>
      </c>
      <c r="D35" s="15">
        <f>CENTRALA!D16+'Razem OW'!D16</f>
        <v>1980900</v>
      </c>
      <c r="E35" s="15" t="str">
        <f t="shared" si="0"/>
        <v>-</v>
      </c>
      <c r="F35" s="96">
        <f t="shared" si="1"/>
        <v>1</v>
      </c>
      <c r="H35" s="102"/>
    </row>
    <row r="36" spans="1:8" ht="30" customHeight="1">
      <c r="A36" s="73" t="s">
        <v>9</v>
      </c>
      <c r="B36" s="75" t="s">
        <v>172</v>
      </c>
      <c r="C36" s="15">
        <f>CENTRALA!C17+'Razem OW'!C17</f>
        <v>732556</v>
      </c>
      <c r="D36" s="15">
        <f>CENTRALA!D17+'Razem OW'!D17</f>
        <v>732556</v>
      </c>
      <c r="E36" s="15" t="str">
        <f t="shared" si="0"/>
        <v>-</v>
      </c>
      <c r="F36" s="96">
        <f t="shared" si="1"/>
        <v>1</v>
      </c>
      <c r="H36" s="102"/>
    </row>
    <row r="37" spans="1:8" ht="30" customHeight="1">
      <c r="A37" s="73" t="s">
        <v>10</v>
      </c>
      <c r="B37" s="75" t="s">
        <v>180</v>
      </c>
      <c r="C37" s="15">
        <f>CENTRALA!C18+'Razem OW'!C18</f>
        <v>39898</v>
      </c>
      <c r="D37" s="15">
        <f>CENTRALA!D18+'Razem OW'!D18</f>
        <v>39898</v>
      </c>
      <c r="E37" s="15" t="str">
        <f t="shared" si="0"/>
        <v>-</v>
      </c>
      <c r="F37" s="96">
        <f t="shared" si="1"/>
        <v>1</v>
      </c>
      <c r="H37" s="102"/>
    </row>
    <row r="38" spans="1:8" ht="30" customHeight="1">
      <c r="A38" s="73" t="s">
        <v>11</v>
      </c>
      <c r="B38" s="75" t="s">
        <v>173</v>
      </c>
      <c r="C38" s="15">
        <f>CENTRALA!C19+'Razem OW'!C19</f>
        <v>136365</v>
      </c>
      <c r="D38" s="15">
        <f>CENTRALA!D19+'Razem OW'!D19</f>
        <v>136365</v>
      </c>
      <c r="E38" s="15" t="str">
        <f t="shared" si="0"/>
        <v>-</v>
      </c>
      <c r="F38" s="96">
        <f t="shared" si="1"/>
        <v>1</v>
      </c>
      <c r="H38" s="102"/>
    </row>
    <row r="39" spans="1:8" ht="30" customHeight="1">
      <c r="A39" s="73" t="s">
        <v>12</v>
      </c>
      <c r="B39" s="75" t="s">
        <v>174</v>
      </c>
      <c r="C39" s="15">
        <f>CENTRALA!C20+'Razem OW'!C20</f>
        <v>1311035</v>
      </c>
      <c r="D39" s="15">
        <f>CENTRALA!D20+'Razem OW'!D20</f>
        <v>1311035</v>
      </c>
      <c r="E39" s="15" t="str">
        <f t="shared" si="0"/>
        <v>-</v>
      </c>
      <c r="F39" s="96">
        <f t="shared" si="1"/>
        <v>1</v>
      </c>
      <c r="H39" s="102"/>
    </row>
    <row r="40" spans="1:8" ht="30" customHeight="1">
      <c r="A40" s="73" t="s">
        <v>14</v>
      </c>
      <c r="B40" s="75" t="s">
        <v>13</v>
      </c>
      <c r="C40" s="15">
        <f>CENTRALA!C21+'Razem OW'!C21</f>
        <v>584832</v>
      </c>
      <c r="D40" s="15">
        <f>CENTRALA!D21+'Razem OW'!D21</f>
        <v>584832</v>
      </c>
      <c r="E40" s="15" t="str">
        <f t="shared" si="0"/>
        <v>-</v>
      </c>
      <c r="F40" s="96">
        <f t="shared" si="1"/>
        <v>1</v>
      </c>
      <c r="H40" s="102"/>
    </row>
    <row r="41" spans="1:8" ht="30" customHeight="1">
      <c r="A41" s="73" t="s">
        <v>15</v>
      </c>
      <c r="B41" s="75" t="s">
        <v>176</v>
      </c>
      <c r="C41" s="15">
        <f>CENTRALA!C22+'Razem OW'!C22</f>
        <v>7433277</v>
      </c>
      <c r="D41" s="15">
        <f>CENTRALA!D22+'Razem OW'!D22</f>
        <v>7433277</v>
      </c>
      <c r="E41" s="15" t="str">
        <f t="shared" si="0"/>
        <v>-</v>
      </c>
      <c r="F41" s="96">
        <f t="shared" si="1"/>
        <v>1</v>
      </c>
      <c r="H41" s="102"/>
    </row>
    <row r="42" spans="1:8" ht="30" customHeight="1">
      <c r="A42" s="73" t="s">
        <v>181</v>
      </c>
      <c r="B42" s="74" t="s">
        <v>66</v>
      </c>
      <c r="C42" s="15">
        <f>CENTRALA!C23+'Razem OW'!C23</f>
        <v>23657</v>
      </c>
      <c r="D42" s="15">
        <f>CENTRALA!D23+'Razem OW'!D23</f>
        <v>23657</v>
      </c>
      <c r="E42" s="15" t="str">
        <f t="shared" si="0"/>
        <v>-</v>
      </c>
      <c r="F42" s="96">
        <f t="shared" si="1"/>
        <v>1</v>
      </c>
      <c r="H42" s="102"/>
    </row>
    <row r="43" spans="1:8" ht="36" customHeight="1">
      <c r="A43" s="73" t="s">
        <v>16</v>
      </c>
      <c r="B43" s="75" t="s">
        <v>141</v>
      </c>
      <c r="C43" s="15">
        <f>CENTRALA!C24+'Razem OW'!C24</f>
        <v>416230</v>
      </c>
      <c r="D43" s="15">
        <f>CENTRALA!D24+'Razem OW'!D24</f>
        <v>416230</v>
      </c>
      <c r="E43" s="15" t="str">
        <f t="shared" si="0"/>
        <v>-</v>
      </c>
      <c r="F43" s="96">
        <f t="shared" si="1"/>
        <v>1</v>
      </c>
      <c r="H43" s="102"/>
    </row>
    <row r="44" spans="1:8" ht="30" customHeight="1">
      <c r="A44" s="73" t="s">
        <v>138</v>
      </c>
      <c r="B44" s="75" t="s">
        <v>60</v>
      </c>
      <c r="C44" s="15">
        <f>CENTRALA!C25+'Razem OW'!C25</f>
        <v>12569</v>
      </c>
      <c r="D44" s="15">
        <f>CENTRALA!D25+'Razem OW'!D25</f>
        <v>12569</v>
      </c>
      <c r="E44" s="15" t="str">
        <f t="shared" si="0"/>
        <v>-</v>
      </c>
      <c r="F44" s="96">
        <f t="shared" si="1"/>
        <v>1</v>
      </c>
      <c r="H44" s="102"/>
    </row>
    <row r="45" spans="1:8" ht="30" customHeight="1">
      <c r="A45" s="73" t="s">
        <v>139</v>
      </c>
      <c r="B45" s="75" t="s">
        <v>142</v>
      </c>
      <c r="C45" s="15">
        <f>CENTRALA!C26+'Razem OW'!C26</f>
        <v>78401</v>
      </c>
      <c r="D45" s="15">
        <f>CENTRALA!D26+'Razem OW'!D26</f>
        <v>78401</v>
      </c>
      <c r="E45" s="15" t="str">
        <f t="shared" si="0"/>
        <v>-</v>
      </c>
      <c r="F45" s="96">
        <f t="shared" si="1"/>
        <v>1</v>
      </c>
      <c r="H45" s="102"/>
    </row>
    <row r="46" spans="1:8" ht="30" customHeight="1">
      <c r="A46" s="73" t="s">
        <v>140</v>
      </c>
      <c r="B46" s="75" t="s">
        <v>143</v>
      </c>
      <c r="C46" s="15">
        <f>CENTRALA!C27+'Razem OW'!C27</f>
        <v>93531</v>
      </c>
      <c r="D46" s="15">
        <f>CENTRALA!D27+'Razem OW'!D27</f>
        <v>93531</v>
      </c>
      <c r="E46" s="15" t="str">
        <f aca="true" t="shared" si="2" ref="E46:E91">IF(C46=D46,"-",D46-C46)</f>
        <v>-</v>
      </c>
      <c r="F46" s="96">
        <f aca="true" t="shared" si="3" ref="F46:F91">IF(C46=0,"-",D46/C46)</f>
        <v>1</v>
      </c>
      <c r="H46" s="102"/>
    </row>
    <row r="47" spans="1:8" s="14" customFormat="1" ht="30.75" customHeight="1">
      <c r="A47" s="44" t="s">
        <v>68</v>
      </c>
      <c r="B47" s="76" t="s">
        <v>115</v>
      </c>
      <c r="C47" s="29">
        <f>CENTRALA!C28+'Razem OW'!C28</f>
        <v>629</v>
      </c>
      <c r="D47" s="29">
        <f>CENTRALA!D28+'Razem OW'!D28</f>
        <v>629</v>
      </c>
      <c r="E47" s="29" t="str">
        <f t="shared" si="2"/>
        <v>-</v>
      </c>
      <c r="F47" s="98">
        <f t="shared" si="3"/>
        <v>1</v>
      </c>
      <c r="H47" s="102"/>
    </row>
    <row r="48" spans="1:8" s="14" customFormat="1" ht="30.75" customHeight="1">
      <c r="A48" s="44" t="s">
        <v>67</v>
      </c>
      <c r="B48" s="76" t="s">
        <v>70</v>
      </c>
      <c r="C48" s="13">
        <f>CENTRALA!C29+'Razem OW'!C29</f>
        <v>1730500</v>
      </c>
      <c r="D48" s="13">
        <f>CENTRALA!D29+'Razem OW'!D29</f>
        <v>1730500</v>
      </c>
      <c r="E48" s="13" t="str">
        <f t="shared" si="2"/>
        <v>-</v>
      </c>
      <c r="F48" s="95">
        <f t="shared" si="3"/>
        <v>1</v>
      </c>
      <c r="H48" s="102"/>
    </row>
    <row r="49" spans="1:8" s="14" customFormat="1" ht="33" customHeight="1">
      <c r="A49" s="64" t="s">
        <v>187</v>
      </c>
      <c r="B49" s="65" t="s">
        <v>151</v>
      </c>
      <c r="C49" s="13">
        <f>C19-C24</f>
        <v>14170</v>
      </c>
      <c r="D49" s="13">
        <f>D19-D24</f>
        <v>14170</v>
      </c>
      <c r="E49" s="13" t="str">
        <f t="shared" si="2"/>
        <v>-</v>
      </c>
      <c r="F49" s="95">
        <f t="shared" si="3"/>
        <v>1</v>
      </c>
      <c r="H49" s="102"/>
    </row>
    <row r="50" spans="1:8" s="14" customFormat="1" ht="33" customHeight="1">
      <c r="A50" s="64" t="s">
        <v>188</v>
      </c>
      <c r="B50" s="65" t="s">
        <v>150</v>
      </c>
      <c r="C50" s="13">
        <f>C51+C52+C53+C61+C62+C67+C68+C69+C70</f>
        <v>619962</v>
      </c>
      <c r="D50" s="13">
        <f>D51+D52+D53+D61+D62+D67+D68+D69+D70</f>
        <v>620130</v>
      </c>
      <c r="E50" s="13">
        <f t="shared" si="2"/>
        <v>168</v>
      </c>
      <c r="F50" s="95">
        <f t="shared" si="3"/>
        <v>1.0003</v>
      </c>
      <c r="H50" s="102"/>
    </row>
    <row r="51" spans="1:8" ht="30" customHeight="1">
      <c r="A51" s="66" t="s">
        <v>19</v>
      </c>
      <c r="B51" s="62" t="s">
        <v>20</v>
      </c>
      <c r="C51" s="15">
        <f>CENTRALA!C31+'Razem OW'!C31</f>
        <v>19910</v>
      </c>
      <c r="D51" s="15">
        <f>CENTRALA!D31+'Razem OW'!D31</f>
        <v>19957</v>
      </c>
      <c r="E51" s="15">
        <f t="shared" si="2"/>
        <v>47</v>
      </c>
      <c r="F51" s="96">
        <f t="shared" si="3"/>
        <v>1.0024</v>
      </c>
      <c r="H51" s="102"/>
    </row>
    <row r="52" spans="1:8" ht="30" customHeight="1">
      <c r="A52" s="66" t="s">
        <v>21</v>
      </c>
      <c r="B52" s="62" t="s">
        <v>22</v>
      </c>
      <c r="C52" s="15">
        <f>CENTRALA!C32+'Razem OW'!C32</f>
        <v>116766</v>
      </c>
      <c r="D52" s="15">
        <f>CENTRALA!D32+'Razem OW'!D32</f>
        <v>116766</v>
      </c>
      <c r="E52" s="15" t="str">
        <f t="shared" si="2"/>
        <v>-</v>
      </c>
      <c r="F52" s="96">
        <f t="shared" si="3"/>
        <v>1</v>
      </c>
      <c r="H52" s="102"/>
    </row>
    <row r="53" spans="1:8" ht="30" customHeight="1">
      <c r="A53" s="66" t="s">
        <v>23</v>
      </c>
      <c r="B53" s="77" t="s">
        <v>37</v>
      </c>
      <c r="C53" s="15">
        <f>C54+C56+C57+C58+C59+C60</f>
        <v>3703</v>
      </c>
      <c r="D53" s="15">
        <f>D54+D56+D57+D58+D59+D60</f>
        <v>3703</v>
      </c>
      <c r="E53" s="15" t="str">
        <f t="shared" si="2"/>
        <v>-</v>
      </c>
      <c r="F53" s="96">
        <f t="shared" si="3"/>
        <v>1</v>
      </c>
      <c r="H53" s="102"/>
    </row>
    <row r="54" spans="1:8" s="17" customFormat="1" ht="30" customHeight="1">
      <c r="A54" s="78" t="s">
        <v>45</v>
      </c>
      <c r="B54" s="79" t="s">
        <v>38</v>
      </c>
      <c r="C54" s="15">
        <f>CENTRALA!C34+'Razem OW'!C34</f>
        <v>471</v>
      </c>
      <c r="D54" s="15">
        <f>CENTRALA!D34+'Razem OW'!D34</f>
        <v>471</v>
      </c>
      <c r="E54" s="15" t="str">
        <f t="shared" si="2"/>
        <v>-</v>
      </c>
      <c r="F54" s="96">
        <f t="shared" si="3"/>
        <v>1</v>
      </c>
      <c r="H54" s="102"/>
    </row>
    <row r="55" spans="1:8" s="17" customFormat="1" ht="30" customHeight="1">
      <c r="A55" s="78" t="s">
        <v>46</v>
      </c>
      <c r="B55" s="80" t="s">
        <v>39</v>
      </c>
      <c r="C55" s="15">
        <f>CENTRALA!C35+'Razem OW'!C35</f>
        <v>449</v>
      </c>
      <c r="D55" s="15">
        <f>CENTRALA!D35+'Razem OW'!D35</f>
        <v>449</v>
      </c>
      <c r="E55" s="15" t="str">
        <f t="shared" si="2"/>
        <v>-</v>
      </c>
      <c r="F55" s="96">
        <f t="shared" si="3"/>
        <v>1</v>
      </c>
      <c r="H55" s="102"/>
    </row>
    <row r="56" spans="1:8" s="17" customFormat="1" ht="30" customHeight="1">
      <c r="A56" s="78" t="s">
        <v>47</v>
      </c>
      <c r="B56" s="79" t="s">
        <v>40</v>
      </c>
      <c r="C56" s="15">
        <f>CENTRALA!C36+'Razem OW'!C36</f>
        <v>114</v>
      </c>
      <c r="D56" s="15">
        <f>CENTRALA!D36+'Razem OW'!D36</f>
        <v>114</v>
      </c>
      <c r="E56" s="15" t="str">
        <f t="shared" si="2"/>
        <v>-</v>
      </c>
      <c r="F56" s="96">
        <f t="shared" si="3"/>
        <v>1</v>
      </c>
      <c r="H56" s="102"/>
    </row>
    <row r="57" spans="1:8" s="17" customFormat="1" ht="30" customHeight="1">
      <c r="A57" s="78" t="s">
        <v>48</v>
      </c>
      <c r="B57" s="79" t="s">
        <v>41</v>
      </c>
      <c r="C57" s="15">
        <f>CENTRALA!C37+'Razem OW'!C37</f>
        <v>22</v>
      </c>
      <c r="D57" s="15">
        <f>CENTRALA!D37+'Razem OW'!D37</f>
        <v>22</v>
      </c>
      <c r="E57" s="15" t="str">
        <f t="shared" si="2"/>
        <v>-</v>
      </c>
      <c r="F57" s="96">
        <f t="shared" si="3"/>
        <v>1</v>
      </c>
      <c r="H57" s="102"/>
    </row>
    <row r="58" spans="1:8" s="17" customFormat="1" ht="30" customHeight="1">
      <c r="A58" s="78" t="s">
        <v>49</v>
      </c>
      <c r="B58" s="79" t="s">
        <v>42</v>
      </c>
      <c r="C58" s="15">
        <f>CENTRALA!C38+'Razem OW'!C38</f>
        <v>0</v>
      </c>
      <c r="D58" s="15">
        <f>CENTRALA!D38+'Razem OW'!D38</f>
        <v>0</v>
      </c>
      <c r="E58" s="15" t="str">
        <f t="shared" si="2"/>
        <v>-</v>
      </c>
      <c r="F58" s="96" t="str">
        <f t="shared" si="3"/>
        <v>-</v>
      </c>
      <c r="H58" s="102"/>
    </row>
    <row r="59" spans="1:8" s="17" customFormat="1" ht="30" customHeight="1">
      <c r="A59" s="78" t="s">
        <v>50</v>
      </c>
      <c r="B59" s="79" t="s">
        <v>43</v>
      </c>
      <c r="C59" s="15">
        <f>CENTRALA!C39+'Razem OW'!C39</f>
        <v>2897</v>
      </c>
      <c r="D59" s="15">
        <f>CENTRALA!D39+'Razem OW'!D39</f>
        <v>2897</v>
      </c>
      <c r="E59" s="15" t="str">
        <f t="shared" si="2"/>
        <v>-</v>
      </c>
      <c r="F59" s="96">
        <f t="shared" si="3"/>
        <v>1</v>
      </c>
      <c r="H59" s="102"/>
    </row>
    <row r="60" spans="1:8" s="18" customFormat="1" ht="30" customHeight="1">
      <c r="A60" s="78" t="s">
        <v>51</v>
      </c>
      <c r="B60" s="79" t="s">
        <v>44</v>
      </c>
      <c r="C60" s="15">
        <f>CENTRALA!C40+'Razem OW'!C40</f>
        <v>199</v>
      </c>
      <c r="D60" s="15">
        <f>CENTRALA!D40+'Razem OW'!D40</f>
        <v>199</v>
      </c>
      <c r="E60" s="15" t="str">
        <f t="shared" si="2"/>
        <v>-</v>
      </c>
      <c r="F60" s="96">
        <f t="shared" si="3"/>
        <v>1</v>
      </c>
      <c r="H60" s="102"/>
    </row>
    <row r="61" spans="1:8" ht="30" customHeight="1">
      <c r="A61" s="43" t="s">
        <v>24</v>
      </c>
      <c r="B61" s="62" t="s">
        <v>25</v>
      </c>
      <c r="C61" s="15">
        <f>CENTRALA!C41+'Razem OW'!C41</f>
        <v>292383</v>
      </c>
      <c r="D61" s="15">
        <f>CENTRALA!D41+'Razem OW'!D41</f>
        <v>292488</v>
      </c>
      <c r="E61" s="15">
        <f t="shared" si="2"/>
        <v>105</v>
      </c>
      <c r="F61" s="96">
        <f t="shared" si="3"/>
        <v>1.0004</v>
      </c>
      <c r="H61" s="102"/>
    </row>
    <row r="62" spans="1:8" ht="30" customHeight="1">
      <c r="A62" s="66" t="s">
        <v>26</v>
      </c>
      <c r="B62" s="71" t="s">
        <v>61</v>
      </c>
      <c r="C62" s="15">
        <f>SUM(C63:C66)</f>
        <v>59872</v>
      </c>
      <c r="D62" s="15">
        <f>SUM(D63:D66)</f>
        <v>59872</v>
      </c>
      <c r="E62" s="15" t="str">
        <f t="shared" si="2"/>
        <v>-</v>
      </c>
      <c r="F62" s="96">
        <f t="shared" si="3"/>
        <v>1</v>
      </c>
      <c r="H62" s="102"/>
    </row>
    <row r="63" spans="1:8" s="17" customFormat="1" ht="30" customHeight="1">
      <c r="A63" s="78" t="s">
        <v>56</v>
      </c>
      <c r="B63" s="79" t="s">
        <v>52</v>
      </c>
      <c r="C63" s="15">
        <f>CENTRALA!C43+'Razem OW'!C43</f>
        <v>44284</v>
      </c>
      <c r="D63" s="15">
        <f>CENTRALA!D43+'Razem OW'!D43</f>
        <v>44284</v>
      </c>
      <c r="E63" s="15" t="str">
        <f t="shared" si="2"/>
        <v>-</v>
      </c>
      <c r="F63" s="96">
        <f t="shared" si="3"/>
        <v>1</v>
      </c>
      <c r="H63" s="102"/>
    </row>
    <row r="64" spans="1:8" s="17" customFormat="1" ht="30" customHeight="1">
      <c r="A64" s="78" t="s">
        <v>57</v>
      </c>
      <c r="B64" s="79" t="s">
        <v>53</v>
      </c>
      <c r="C64" s="15">
        <f>CENTRALA!C44+'Razem OW'!C44</f>
        <v>7162</v>
      </c>
      <c r="D64" s="15">
        <f>CENTRALA!D44+'Razem OW'!D44</f>
        <v>7162</v>
      </c>
      <c r="E64" s="15" t="str">
        <f t="shared" si="2"/>
        <v>-</v>
      </c>
      <c r="F64" s="96">
        <f t="shared" si="3"/>
        <v>1</v>
      </c>
      <c r="H64" s="102"/>
    </row>
    <row r="65" spans="1:8" s="17" customFormat="1" ht="30" customHeight="1">
      <c r="A65" s="78" t="s">
        <v>58</v>
      </c>
      <c r="B65" s="79" t="s">
        <v>54</v>
      </c>
      <c r="C65" s="15">
        <f>CENTRALA!C45+'Razem OW'!C45</f>
        <v>0</v>
      </c>
      <c r="D65" s="15">
        <f>CENTRALA!D45+'Razem OW'!D45</f>
        <v>0</v>
      </c>
      <c r="E65" s="15" t="str">
        <f t="shared" si="2"/>
        <v>-</v>
      </c>
      <c r="F65" s="96" t="str">
        <f t="shared" si="3"/>
        <v>-</v>
      </c>
      <c r="H65" s="102"/>
    </row>
    <row r="66" spans="1:8" s="17" customFormat="1" ht="30" customHeight="1">
      <c r="A66" s="78" t="s">
        <v>59</v>
      </c>
      <c r="B66" s="79" t="s">
        <v>55</v>
      </c>
      <c r="C66" s="15">
        <f>CENTRALA!C46+'Razem OW'!C46</f>
        <v>8426</v>
      </c>
      <c r="D66" s="15">
        <f>CENTRALA!D46+'Razem OW'!D46</f>
        <v>8426</v>
      </c>
      <c r="E66" s="15" t="str">
        <f t="shared" si="2"/>
        <v>-</v>
      </c>
      <c r="F66" s="96">
        <f t="shared" si="3"/>
        <v>1</v>
      </c>
      <c r="H66" s="102"/>
    </row>
    <row r="67" spans="1:8" ht="30" customHeight="1">
      <c r="A67" s="66" t="s">
        <v>27</v>
      </c>
      <c r="B67" s="67" t="s">
        <v>28</v>
      </c>
      <c r="C67" s="15">
        <f>CENTRALA!C47+'Razem OW'!C47</f>
        <v>200</v>
      </c>
      <c r="D67" s="15">
        <f>CENTRALA!D47+'Razem OW'!D47</f>
        <v>200</v>
      </c>
      <c r="E67" s="15" t="str">
        <f t="shared" si="2"/>
        <v>-</v>
      </c>
      <c r="F67" s="96">
        <f t="shared" si="3"/>
        <v>1</v>
      </c>
      <c r="H67" s="102"/>
    </row>
    <row r="68" spans="1:8" ht="42" customHeight="1">
      <c r="A68" s="66" t="s">
        <v>29</v>
      </c>
      <c r="B68" s="67" t="s">
        <v>116</v>
      </c>
      <c r="C68" s="15">
        <f>CENTRALA!C48+'Razem OW'!C48</f>
        <v>117037</v>
      </c>
      <c r="D68" s="15">
        <f>CENTRALA!D48+'Razem OW'!D48</f>
        <v>117037</v>
      </c>
      <c r="E68" s="15" t="str">
        <f t="shared" si="2"/>
        <v>-</v>
      </c>
      <c r="F68" s="96">
        <f t="shared" si="3"/>
        <v>1</v>
      </c>
      <c r="H68" s="102"/>
    </row>
    <row r="69" spans="1:8" ht="42" customHeight="1">
      <c r="A69" s="66" t="s">
        <v>30</v>
      </c>
      <c r="B69" s="67" t="s">
        <v>31</v>
      </c>
      <c r="C69" s="15">
        <f>CENTRALA!C49+'Razem OW'!C49</f>
        <v>4392</v>
      </c>
      <c r="D69" s="15">
        <f>CENTRALA!D49+'Razem OW'!D49</f>
        <v>4392</v>
      </c>
      <c r="E69" s="15" t="str">
        <f t="shared" si="2"/>
        <v>-</v>
      </c>
      <c r="F69" s="96">
        <f t="shared" si="3"/>
        <v>1</v>
      </c>
      <c r="H69" s="102"/>
    </row>
    <row r="70" spans="1:8" ht="30" customHeight="1">
      <c r="A70" s="66" t="s">
        <v>32</v>
      </c>
      <c r="B70" s="67" t="s">
        <v>33</v>
      </c>
      <c r="C70" s="15">
        <f>CENTRALA!C50+'Razem OW'!C50</f>
        <v>5699</v>
      </c>
      <c r="D70" s="15">
        <f>CENTRALA!D50+'Razem OW'!D50</f>
        <v>5715</v>
      </c>
      <c r="E70" s="15">
        <f t="shared" si="2"/>
        <v>16</v>
      </c>
      <c r="F70" s="96">
        <f t="shared" si="3"/>
        <v>1.0028</v>
      </c>
      <c r="H70" s="102"/>
    </row>
    <row r="71" spans="1:8" s="14" customFormat="1" ht="33" customHeight="1">
      <c r="A71" s="81" t="s">
        <v>189</v>
      </c>
      <c r="B71" s="82" t="s">
        <v>192</v>
      </c>
      <c r="C71" s="13">
        <f>SUM(C72:C73)</f>
        <v>851728</v>
      </c>
      <c r="D71" s="13">
        <f>SUM(D72:D73)</f>
        <v>851896</v>
      </c>
      <c r="E71" s="13">
        <f t="shared" si="2"/>
        <v>168</v>
      </c>
      <c r="F71" s="95">
        <f t="shared" si="3"/>
        <v>1.0002</v>
      </c>
      <c r="H71" s="102"/>
    </row>
    <row r="72" spans="1:8" ht="72" customHeight="1">
      <c r="A72" s="66" t="s">
        <v>117</v>
      </c>
      <c r="B72" s="67" t="s">
        <v>118</v>
      </c>
      <c r="C72" s="15">
        <v>0</v>
      </c>
      <c r="D72" s="15">
        <f>C72</f>
        <v>0</v>
      </c>
      <c r="E72" s="15" t="str">
        <f t="shared" si="2"/>
        <v>-</v>
      </c>
      <c r="F72" s="96" t="str">
        <f t="shared" si="3"/>
        <v>-</v>
      </c>
      <c r="H72" s="102"/>
    </row>
    <row r="73" spans="1:8" ht="30" customHeight="1">
      <c r="A73" s="66" t="s">
        <v>154</v>
      </c>
      <c r="B73" s="71" t="s">
        <v>119</v>
      </c>
      <c r="C73" s="15">
        <v>851728</v>
      </c>
      <c r="D73" s="15">
        <f>C73+168</f>
        <v>851896</v>
      </c>
      <c r="E73" s="15">
        <f t="shared" si="2"/>
        <v>168</v>
      </c>
      <c r="F73" s="96">
        <f t="shared" si="3"/>
        <v>1.0002</v>
      </c>
      <c r="H73" s="102"/>
    </row>
    <row r="74" spans="1:8" s="14" customFormat="1" ht="33" customHeight="1">
      <c r="A74" s="81" t="s">
        <v>193</v>
      </c>
      <c r="B74" s="82" t="s">
        <v>190</v>
      </c>
      <c r="C74" s="13">
        <f>C75+C76+C77+C78</f>
        <v>256500</v>
      </c>
      <c r="D74" s="13">
        <f>D75+D76+D77+D78</f>
        <v>256500</v>
      </c>
      <c r="E74" s="13" t="str">
        <f t="shared" si="2"/>
        <v>-</v>
      </c>
      <c r="F74" s="95">
        <f t="shared" si="3"/>
        <v>1</v>
      </c>
      <c r="H74" s="102"/>
    </row>
    <row r="75" spans="1:8" ht="47.25" customHeight="1">
      <c r="A75" s="66" t="s">
        <v>120</v>
      </c>
      <c r="B75" s="67" t="s">
        <v>145</v>
      </c>
      <c r="C75" s="15">
        <f>CENTRALA!C52+'Razem OW'!C52</f>
        <v>13264</v>
      </c>
      <c r="D75" s="15">
        <f>CENTRALA!D52+'Razem OW'!D52</f>
        <v>13264</v>
      </c>
      <c r="E75" s="15" t="str">
        <f t="shared" si="2"/>
        <v>-</v>
      </c>
      <c r="F75" s="96">
        <f t="shared" si="3"/>
        <v>1</v>
      </c>
      <c r="H75" s="102"/>
    </row>
    <row r="76" spans="1:8" ht="33.75" customHeight="1">
      <c r="A76" s="66" t="s">
        <v>35</v>
      </c>
      <c r="B76" s="67" t="s">
        <v>63</v>
      </c>
      <c r="C76" s="15">
        <f>CENTRALA!C53+'Razem OW'!C53</f>
        <v>224451</v>
      </c>
      <c r="D76" s="15">
        <f>CENTRALA!D53+'Razem OW'!D53</f>
        <v>224451</v>
      </c>
      <c r="E76" s="15" t="str">
        <f t="shared" si="2"/>
        <v>-</v>
      </c>
      <c r="F76" s="96">
        <f t="shared" si="3"/>
        <v>1</v>
      </c>
      <c r="H76" s="102"/>
    </row>
    <row r="77" spans="1:8" ht="30" customHeight="1">
      <c r="A77" s="66" t="s">
        <v>36</v>
      </c>
      <c r="B77" s="67" t="s">
        <v>122</v>
      </c>
      <c r="C77" s="15">
        <f>CENTRALA!C54+'Razem OW'!C54</f>
        <v>0</v>
      </c>
      <c r="D77" s="15">
        <f>CENTRALA!D54+'Razem OW'!D54</f>
        <v>0</v>
      </c>
      <c r="E77" s="15" t="str">
        <f t="shared" si="2"/>
        <v>-</v>
      </c>
      <c r="F77" s="96" t="str">
        <f t="shared" si="3"/>
        <v>-</v>
      </c>
      <c r="H77" s="102"/>
    </row>
    <row r="78" spans="1:8" ht="30" customHeight="1">
      <c r="A78" s="66" t="s">
        <v>121</v>
      </c>
      <c r="B78" s="71" t="s">
        <v>123</v>
      </c>
      <c r="C78" s="15">
        <f>CENTRALA!C55+'Razem OW'!C55</f>
        <v>18785</v>
      </c>
      <c r="D78" s="15">
        <f>CENTRALA!D55+'Razem OW'!D55</f>
        <v>18785</v>
      </c>
      <c r="E78" s="15" t="str">
        <f t="shared" si="2"/>
        <v>-</v>
      </c>
      <c r="F78" s="96">
        <f t="shared" si="3"/>
        <v>1</v>
      </c>
      <c r="H78" s="102"/>
    </row>
    <row r="79" spans="1:8" s="14" customFormat="1" ht="33" customHeight="1">
      <c r="A79" s="81" t="s">
        <v>194</v>
      </c>
      <c r="B79" s="82" t="s">
        <v>149</v>
      </c>
      <c r="C79" s="13">
        <f>C80+C81</f>
        <v>40564</v>
      </c>
      <c r="D79" s="13">
        <f>D80+D81</f>
        <v>141710</v>
      </c>
      <c r="E79" s="13">
        <f t="shared" si="2"/>
        <v>101146</v>
      </c>
      <c r="F79" s="95">
        <f t="shared" si="3"/>
        <v>3.4935</v>
      </c>
      <c r="H79" s="102"/>
    </row>
    <row r="80" spans="1:8" ht="30" customHeight="1">
      <c r="A80" s="66" t="s">
        <v>124</v>
      </c>
      <c r="B80" s="67" t="s">
        <v>125</v>
      </c>
      <c r="C80" s="15">
        <v>40564</v>
      </c>
      <c r="D80" s="15">
        <f>C80+101146</f>
        <v>141710</v>
      </c>
      <c r="E80" s="15">
        <f t="shared" si="2"/>
        <v>101146</v>
      </c>
      <c r="F80" s="96">
        <f t="shared" si="3"/>
        <v>3.4935</v>
      </c>
      <c r="H80" s="102"/>
    </row>
    <row r="81" spans="1:8" ht="30" customHeight="1">
      <c r="A81" s="66" t="s">
        <v>126</v>
      </c>
      <c r="B81" s="71" t="s">
        <v>127</v>
      </c>
      <c r="C81" s="15">
        <v>0</v>
      </c>
      <c r="D81" s="15">
        <f>C81</f>
        <v>0</v>
      </c>
      <c r="E81" s="15" t="str">
        <f t="shared" si="2"/>
        <v>-</v>
      </c>
      <c r="F81" s="96" t="str">
        <f t="shared" si="3"/>
        <v>-</v>
      </c>
      <c r="H81" s="102"/>
    </row>
    <row r="82" spans="1:8" s="14" customFormat="1" ht="39.75" customHeight="1">
      <c r="A82" s="81" t="s">
        <v>195</v>
      </c>
      <c r="B82" s="82" t="s">
        <v>156</v>
      </c>
      <c r="C82" s="13">
        <v>30000</v>
      </c>
      <c r="D82" s="13">
        <f>(CENTRALA!D56+'Razem OW'!D56)+52966</f>
        <v>131146</v>
      </c>
      <c r="E82" s="13">
        <f t="shared" si="2"/>
        <v>101146</v>
      </c>
      <c r="F82" s="95">
        <f t="shared" si="3"/>
        <v>4.3715</v>
      </c>
      <c r="H82" s="102"/>
    </row>
    <row r="83" spans="1:8" s="14" customFormat="1" ht="64.5" customHeight="1">
      <c r="A83" s="81" t="s">
        <v>196</v>
      </c>
      <c r="B83" s="82" t="s">
        <v>137</v>
      </c>
      <c r="C83" s="13">
        <f>C49-C50+C71-C74+C79-C82</f>
        <v>0</v>
      </c>
      <c r="D83" s="13">
        <f>D49-D50+D71-D74+D79-D82</f>
        <v>0</v>
      </c>
      <c r="E83" s="13" t="str">
        <f t="shared" si="2"/>
        <v>-</v>
      </c>
      <c r="F83" s="95" t="str">
        <f t="shared" si="3"/>
        <v>-</v>
      </c>
      <c r="H83" s="102"/>
    </row>
    <row r="84" spans="1:8" s="14" customFormat="1" ht="33" customHeight="1">
      <c r="A84" s="81" t="s">
        <v>197</v>
      </c>
      <c r="B84" s="82" t="s">
        <v>147</v>
      </c>
      <c r="C84" s="13">
        <f>C85-C86</f>
        <v>0</v>
      </c>
      <c r="D84" s="13">
        <f>D85-D86</f>
        <v>0</v>
      </c>
      <c r="E84" s="13" t="str">
        <f t="shared" si="2"/>
        <v>-</v>
      </c>
      <c r="F84" s="95" t="str">
        <f t="shared" si="3"/>
        <v>-</v>
      </c>
      <c r="H84" s="102"/>
    </row>
    <row r="85" spans="1:8" ht="30" customHeight="1">
      <c r="A85" s="66" t="s">
        <v>129</v>
      </c>
      <c r="B85" s="67" t="s">
        <v>130</v>
      </c>
      <c r="C85" s="15">
        <v>0</v>
      </c>
      <c r="D85" s="15">
        <f>C85</f>
        <v>0</v>
      </c>
      <c r="E85" s="15" t="str">
        <f t="shared" si="2"/>
        <v>-</v>
      </c>
      <c r="F85" s="96" t="str">
        <f t="shared" si="3"/>
        <v>-</v>
      </c>
      <c r="H85" s="102"/>
    </row>
    <row r="86" spans="1:8" ht="30" customHeight="1">
      <c r="A86" s="66" t="s">
        <v>131</v>
      </c>
      <c r="B86" s="67" t="s">
        <v>132</v>
      </c>
      <c r="C86" s="15">
        <v>0</v>
      </c>
      <c r="D86" s="15">
        <f>C86</f>
        <v>0</v>
      </c>
      <c r="E86" s="15" t="str">
        <f t="shared" si="2"/>
        <v>-</v>
      </c>
      <c r="F86" s="96" t="str">
        <f t="shared" si="3"/>
        <v>-</v>
      </c>
      <c r="H86" s="102"/>
    </row>
    <row r="87" spans="1:8" s="19" customFormat="1" ht="33" customHeight="1">
      <c r="A87" s="81" t="s">
        <v>198</v>
      </c>
      <c r="B87" s="83" t="s">
        <v>148</v>
      </c>
      <c r="C87" s="85">
        <f>C83+C84</f>
        <v>0</v>
      </c>
      <c r="D87" s="85">
        <f>D83+D84</f>
        <v>0</v>
      </c>
      <c r="E87" s="85" t="str">
        <f t="shared" si="2"/>
        <v>-</v>
      </c>
      <c r="F87" s="99" t="str">
        <f t="shared" si="3"/>
        <v>-</v>
      </c>
      <c r="H87" s="102"/>
    </row>
    <row r="88" spans="1:8" s="19" customFormat="1" ht="69" customHeight="1">
      <c r="A88" s="81" t="s">
        <v>199</v>
      </c>
      <c r="B88" s="83" t="s">
        <v>133</v>
      </c>
      <c r="C88" s="85">
        <v>0</v>
      </c>
      <c r="D88" s="85">
        <v>0</v>
      </c>
      <c r="E88" s="85" t="str">
        <f t="shared" si="2"/>
        <v>-</v>
      </c>
      <c r="F88" s="99" t="str">
        <f t="shared" si="3"/>
        <v>-</v>
      </c>
      <c r="H88" s="102"/>
    </row>
    <row r="89" spans="1:8" s="19" customFormat="1" ht="33" customHeight="1">
      <c r="A89" s="81" t="s">
        <v>200</v>
      </c>
      <c r="B89" s="83" t="s">
        <v>157</v>
      </c>
      <c r="C89" s="85">
        <f>C87-C88</f>
        <v>0</v>
      </c>
      <c r="D89" s="85">
        <f>D87-D88</f>
        <v>0</v>
      </c>
      <c r="E89" s="85" t="str">
        <f t="shared" si="2"/>
        <v>-</v>
      </c>
      <c r="F89" s="99" t="str">
        <f t="shared" si="3"/>
        <v>-</v>
      </c>
      <c r="H89" s="102"/>
    </row>
    <row r="90" spans="1:8" s="19" customFormat="1" ht="33" customHeight="1">
      <c r="A90" s="64" t="s">
        <v>201</v>
      </c>
      <c r="B90" s="84" t="s">
        <v>134</v>
      </c>
      <c r="C90" s="85">
        <f>C7+C13+C20+C21+C22+C23+C71+C79</f>
        <v>57205737</v>
      </c>
      <c r="D90" s="85">
        <f>D7+D13+D20+D21+D22+D23+D71+D79</f>
        <v>57307051</v>
      </c>
      <c r="E90" s="85">
        <f t="shared" si="2"/>
        <v>101314</v>
      </c>
      <c r="F90" s="99">
        <f t="shared" si="3"/>
        <v>1.0018</v>
      </c>
      <c r="H90" s="102"/>
    </row>
    <row r="91" spans="1:8" s="19" customFormat="1" ht="33" customHeight="1">
      <c r="A91" s="81" t="s">
        <v>202</v>
      </c>
      <c r="B91" s="83" t="s">
        <v>135</v>
      </c>
      <c r="C91" s="85">
        <f>C10+C16+C25+C26+C47+C48+C50+C74+C82</f>
        <v>57205737</v>
      </c>
      <c r="D91" s="85">
        <f>D10+D16+D25+D26+D47+D48+D50+D74+D82</f>
        <v>57307051</v>
      </c>
      <c r="E91" s="85">
        <f t="shared" si="2"/>
        <v>101314</v>
      </c>
      <c r="F91" s="99">
        <f t="shared" si="3"/>
        <v>1.0018</v>
      </c>
      <c r="H91" s="102"/>
    </row>
    <row r="92" spans="1:8" ht="30">
      <c r="A92" s="20"/>
      <c r="B92" s="21"/>
      <c r="C92" s="22"/>
      <c r="H92" s="102"/>
    </row>
    <row r="93" spans="1:3" ht="25.5">
      <c r="A93" s="24"/>
      <c r="B93" s="21"/>
      <c r="C93" s="25"/>
    </row>
    <row r="94" spans="1:3" ht="25.5">
      <c r="A94" s="20"/>
      <c r="B94" s="21"/>
      <c r="C94" s="25"/>
    </row>
    <row r="95" spans="1:3" ht="25.5">
      <c r="A95" s="20"/>
      <c r="B95" s="21"/>
      <c r="C95" s="25"/>
    </row>
    <row r="96" spans="1:3" ht="25.5">
      <c r="A96" s="20"/>
      <c r="B96" s="21"/>
      <c r="C96" s="26"/>
    </row>
    <row r="97" spans="1:3" ht="26.25">
      <c r="A97" s="20"/>
      <c r="B97" s="21"/>
      <c r="C97" s="27"/>
    </row>
    <row r="98" spans="1:3" ht="26.25">
      <c r="A98" s="20"/>
      <c r="B98" s="21"/>
      <c r="C98" s="23"/>
    </row>
    <row r="99" spans="1:3" ht="26.25">
      <c r="A99" s="20"/>
      <c r="B99" s="21"/>
      <c r="C99" s="23"/>
    </row>
    <row r="100" spans="1:3" ht="26.25">
      <c r="A100" s="20"/>
      <c r="B100" s="21"/>
      <c r="C100" s="23"/>
    </row>
    <row r="101" spans="1:3" ht="26.25">
      <c r="A101" s="20"/>
      <c r="B101" s="21"/>
      <c r="C101" s="23"/>
    </row>
    <row r="102" spans="1:3" ht="26.25">
      <c r="A102" s="20"/>
      <c r="B102" s="21"/>
      <c r="C102" s="23"/>
    </row>
    <row r="103" spans="1:3" ht="26.25">
      <c r="A103" s="20"/>
      <c r="B103" s="21"/>
      <c r="C103" s="23"/>
    </row>
    <row r="104" spans="1:3" ht="26.25">
      <c r="A104" s="20"/>
      <c r="B104" s="21"/>
      <c r="C104" s="23"/>
    </row>
    <row r="105" ht="26.25">
      <c r="C105" s="23"/>
    </row>
    <row r="106" ht="26.25">
      <c r="C106" s="23"/>
    </row>
    <row r="107" ht="26.25">
      <c r="C107" s="23"/>
    </row>
    <row r="108" ht="26.25">
      <c r="C108" s="23"/>
    </row>
    <row r="109" ht="26.25">
      <c r="C109" s="23"/>
    </row>
    <row r="110" ht="26.25">
      <c r="C110" s="23"/>
    </row>
    <row r="111" ht="26.25">
      <c r="C111" s="23"/>
    </row>
    <row r="112" ht="26.25">
      <c r="C112" s="23"/>
    </row>
    <row r="113" ht="26.25">
      <c r="C113" s="23"/>
    </row>
    <row r="114" ht="26.25">
      <c r="C114" s="23"/>
    </row>
    <row r="115" ht="26.25">
      <c r="C115" s="23"/>
    </row>
    <row r="116" ht="26.25">
      <c r="C116" s="23"/>
    </row>
    <row r="117" ht="26.25">
      <c r="C117" s="23"/>
    </row>
    <row r="118" ht="26.25">
      <c r="C118" s="23"/>
    </row>
    <row r="119" ht="26.25">
      <c r="C119" s="23"/>
    </row>
    <row r="120" ht="26.25">
      <c r="C120" s="23"/>
    </row>
    <row r="121" ht="26.25">
      <c r="C121" s="23"/>
    </row>
  </sheetData>
  <sheetProtection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2" r:id="rId1"/>
  <headerFooter alignWithMargins="0">
    <oddFooter>&amp;R&amp;20&amp;P</oddFooter>
  </headerFooter>
  <rowBreaks count="1" manualBreakCount="1">
    <brk id="4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xSplit="2" ySplit="7" topLeftCell="C23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C31" sqref="C31:C32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30" t="str">
        <f>NFZ!A1</f>
        <v>ZMIANA PLANU FINANSOWEGO NARODOWEGO FUNDUSZU ZDROWIA NA 2009 ROK Z 6 MAJA 2009 R.</v>
      </c>
      <c r="B1" s="130"/>
      <c r="C1" s="130"/>
      <c r="D1" s="130"/>
      <c r="E1" s="130"/>
      <c r="F1" s="130"/>
    </row>
    <row r="2" spans="1:3" s="61" customFormat="1" ht="33" customHeight="1">
      <c r="A2" s="128" t="s">
        <v>77</v>
      </c>
      <c r="B2" s="128"/>
      <c r="C2" s="128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1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8356065</v>
      </c>
      <c r="D7" s="16">
        <f>D8+D9+D10+D12+D13+D14+D15+D16+D17+D18+D19+D20+D21+D22+D24+D25+D26+D27</f>
        <v>8356065</v>
      </c>
      <c r="E7" s="13" t="str">
        <f>IF(C7=D7,"-",D7-C7)</f>
        <v>-</v>
      </c>
      <c r="F7" s="88">
        <f>IF(C7=0,"-",D7/C7)</f>
        <v>1</v>
      </c>
      <c r="H7" s="105"/>
    </row>
    <row r="8" spans="1:8" ht="31.5" customHeight="1">
      <c r="A8" s="40" t="s">
        <v>1</v>
      </c>
      <c r="B8" s="103" t="s">
        <v>168</v>
      </c>
      <c r="C8" s="36">
        <v>909000</v>
      </c>
      <c r="D8" s="36">
        <f aca="true" t="shared" si="0" ref="D8:D16">C8</f>
        <v>909000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  <c r="H8" s="105"/>
    </row>
    <row r="9" spans="1:8" ht="31.5" customHeight="1">
      <c r="A9" s="40" t="s">
        <v>2</v>
      </c>
      <c r="B9" s="103" t="s">
        <v>169</v>
      </c>
      <c r="C9" s="36">
        <v>681123</v>
      </c>
      <c r="D9" s="36">
        <f t="shared" si="0"/>
        <v>681123</v>
      </c>
      <c r="E9" s="89" t="str">
        <f t="shared" si="1"/>
        <v>-</v>
      </c>
      <c r="F9" s="90">
        <f t="shared" si="2"/>
        <v>1</v>
      </c>
      <c r="H9" s="105"/>
    </row>
    <row r="10" spans="1:8" ht="31.5" customHeight="1">
      <c r="A10" s="40" t="s">
        <v>3</v>
      </c>
      <c r="B10" s="103" t="s">
        <v>159</v>
      </c>
      <c r="C10" s="36">
        <v>4222842</v>
      </c>
      <c r="D10" s="36">
        <f t="shared" si="0"/>
        <v>4222842</v>
      </c>
      <c r="E10" s="89" t="str">
        <f t="shared" si="1"/>
        <v>-</v>
      </c>
      <c r="F10" s="90">
        <f t="shared" si="2"/>
        <v>1</v>
      </c>
      <c r="H10" s="105"/>
    </row>
    <row r="11" spans="1:8" ht="31.5" customHeight="1">
      <c r="A11" s="104" t="s">
        <v>64</v>
      </c>
      <c r="B11" s="45" t="s">
        <v>65</v>
      </c>
      <c r="C11" s="36">
        <v>436075</v>
      </c>
      <c r="D11" s="36">
        <f t="shared" si="0"/>
        <v>436075</v>
      </c>
      <c r="E11" s="89" t="str">
        <f t="shared" si="1"/>
        <v>-</v>
      </c>
      <c r="F11" s="90">
        <f t="shared" si="2"/>
        <v>1</v>
      </c>
      <c r="H11" s="105"/>
    </row>
    <row r="12" spans="1:8" ht="31.5" customHeight="1">
      <c r="A12" s="40" t="s">
        <v>4</v>
      </c>
      <c r="B12" s="103" t="s">
        <v>175</v>
      </c>
      <c r="C12" s="36">
        <v>337598</v>
      </c>
      <c r="D12" s="36">
        <f t="shared" si="0"/>
        <v>337598</v>
      </c>
      <c r="E12" s="89" t="str">
        <f t="shared" si="1"/>
        <v>-</v>
      </c>
      <c r="F12" s="90">
        <f t="shared" si="2"/>
        <v>1</v>
      </c>
      <c r="H12" s="105"/>
    </row>
    <row r="13" spans="1:8" ht="31.5" customHeight="1">
      <c r="A13" s="40" t="s">
        <v>5</v>
      </c>
      <c r="B13" s="103" t="s">
        <v>170</v>
      </c>
      <c r="C13" s="36">
        <v>341165</v>
      </c>
      <c r="D13" s="36">
        <f t="shared" si="0"/>
        <v>341165</v>
      </c>
      <c r="E13" s="89" t="str">
        <f t="shared" si="1"/>
        <v>-</v>
      </c>
      <c r="F13" s="90">
        <f t="shared" si="2"/>
        <v>1</v>
      </c>
      <c r="H13" s="105"/>
    </row>
    <row r="14" spans="1:8" ht="31.5" customHeight="1">
      <c r="A14" s="40" t="s">
        <v>6</v>
      </c>
      <c r="B14" s="103" t="s">
        <v>179</v>
      </c>
      <c r="C14" s="36">
        <v>106755</v>
      </c>
      <c r="D14" s="36">
        <f t="shared" si="0"/>
        <v>106755</v>
      </c>
      <c r="E14" s="89" t="str">
        <f t="shared" si="1"/>
        <v>-</v>
      </c>
      <c r="F14" s="90">
        <f t="shared" si="2"/>
        <v>1</v>
      </c>
      <c r="H14" s="105"/>
    </row>
    <row r="15" spans="1:8" ht="31.5" customHeight="1">
      <c r="A15" s="40" t="s">
        <v>7</v>
      </c>
      <c r="B15" s="103" t="s">
        <v>178</v>
      </c>
      <c r="C15" s="36">
        <v>38100</v>
      </c>
      <c r="D15" s="36">
        <f t="shared" si="0"/>
        <v>38100</v>
      </c>
      <c r="E15" s="89" t="str">
        <f>IF(C15=D15,"-",D15-C15)</f>
        <v>-</v>
      </c>
      <c r="F15" s="90">
        <f>IF(C15=0,"-",D15/C15)</f>
        <v>1</v>
      </c>
      <c r="H15" s="105"/>
    </row>
    <row r="16" spans="1:8" ht="31.5" customHeight="1">
      <c r="A16" s="40" t="s">
        <v>8</v>
      </c>
      <c r="B16" s="103" t="s">
        <v>171</v>
      </c>
      <c r="C16" s="36">
        <v>238154</v>
      </c>
      <c r="D16" s="36">
        <f t="shared" si="0"/>
        <v>238154</v>
      </c>
      <c r="E16" s="89" t="str">
        <f t="shared" si="1"/>
        <v>-</v>
      </c>
      <c r="F16" s="90">
        <f t="shared" si="2"/>
        <v>1</v>
      </c>
      <c r="H16" s="105"/>
    </row>
    <row r="17" spans="1:8" ht="31.5" customHeight="1">
      <c r="A17" s="40" t="s">
        <v>9</v>
      </c>
      <c r="B17" s="103" t="s">
        <v>172</v>
      </c>
      <c r="C17" s="36">
        <v>115131</v>
      </c>
      <c r="D17" s="36">
        <f aca="true" t="shared" si="3" ref="D17:D28">C17</f>
        <v>115131</v>
      </c>
      <c r="E17" s="89" t="str">
        <f t="shared" si="1"/>
        <v>-</v>
      </c>
      <c r="F17" s="90">
        <f t="shared" si="2"/>
        <v>1</v>
      </c>
      <c r="H17" s="105"/>
    </row>
    <row r="18" spans="1:8" ht="31.5" customHeight="1">
      <c r="A18" s="40" t="s">
        <v>10</v>
      </c>
      <c r="B18" s="103" t="s">
        <v>180</v>
      </c>
      <c r="C18" s="36">
        <v>5439</v>
      </c>
      <c r="D18" s="36">
        <f t="shared" si="3"/>
        <v>5439</v>
      </c>
      <c r="E18" s="89" t="str">
        <f t="shared" si="1"/>
        <v>-</v>
      </c>
      <c r="F18" s="90">
        <f t="shared" si="2"/>
        <v>1</v>
      </c>
      <c r="H18" s="105"/>
    </row>
    <row r="19" spans="1:8" ht="46.5" customHeight="1">
      <c r="A19" s="40" t="s">
        <v>11</v>
      </c>
      <c r="B19" s="103" t="s">
        <v>173</v>
      </c>
      <c r="C19" s="36">
        <v>16267</v>
      </c>
      <c r="D19" s="36">
        <f>C19</f>
        <v>16267</v>
      </c>
      <c r="E19" s="89" t="str">
        <f t="shared" si="1"/>
        <v>-</v>
      </c>
      <c r="F19" s="90">
        <f t="shared" si="2"/>
        <v>1</v>
      </c>
      <c r="H19" s="105"/>
    </row>
    <row r="20" spans="1:8" ht="31.5" customHeight="1">
      <c r="A20" s="40" t="s">
        <v>12</v>
      </c>
      <c r="B20" s="103" t="s">
        <v>174</v>
      </c>
      <c r="C20" s="36">
        <v>201452</v>
      </c>
      <c r="D20" s="36">
        <f>C20</f>
        <v>201452</v>
      </c>
      <c r="E20" s="89" t="str">
        <f t="shared" si="1"/>
        <v>-</v>
      </c>
      <c r="F20" s="90">
        <f t="shared" si="2"/>
        <v>1</v>
      </c>
      <c r="H20" s="105"/>
    </row>
    <row r="21" spans="1:8" ht="31.5" customHeight="1">
      <c r="A21" s="40" t="s">
        <v>14</v>
      </c>
      <c r="B21" s="46" t="s">
        <v>13</v>
      </c>
      <c r="C21" s="36">
        <v>73530</v>
      </c>
      <c r="D21" s="36">
        <f t="shared" si="3"/>
        <v>73530</v>
      </c>
      <c r="E21" s="89" t="str">
        <f t="shared" si="1"/>
        <v>-</v>
      </c>
      <c r="F21" s="90">
        <f t="shared" si="2"/>
        <v>1</v>
      </c>
      <c r="H21" s="105"/>
    </row>
    <row r="22" spans="1:8" ht="31.5" customHeight="1">
      <c r="A22" s="41" t="s">
        <v>15</v>
      </c>
      <c r="B22" s="103" t="s">
        <v>176</v>
      </c>
      <c r="C22" s="36">
        <v>1049509</v>
      </c>
      <c r="D22" s="36">
        <f>C22</f>
        <v>1049509</v>
      </c>
      <c r="E22" s="89" t="str">
        <f t="shared" si="1"/>
        <v>-</v>
      </c>
      <c r="F22" s="90">
        <f t="shared" si="2"/>
        <v>1</v>
      </c>
      <c r="H22" s="105"/>
    </row>
    <row r="23" spans="1:8" ht="31.5" customHeight="1">
      <c r="A23" s="39" t="s">
        <v>181</v>
      </c>
      <c r="B23" s="45" t="s">
        <v>66</v>
      </c>
      <c r="C23" s="36">
        <v>4242</v>
      </c>
      <c r="D23" s="36">
        <f t="shared" si="3"/>
        <v>4242</v>
      </c>
      <c r="E23" s="89" t="str">
        <f t="shared" si="1"/>
        <v>-</v>
      </c>
      <c r="F23" s="90">
        <f t="shared" si="2"/>
        <v>1</v>
      </c>
      <c r="H23" s="105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3"/>
        <v>0</v>
      </c>
      <c r="E24" s="89" t="str">
        <f>IF(C24=D24,"-",D24-C24)</f>
        <v>-</v>
      </c>
      <c r="F24" s="90" t="str">
        <f>IF(C24=0,"-",D24/C24)</f>
        <v>-</v>
      </c>
      <c r="H24" s="105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  <c r="H25" s="105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  <c r="H26" s="105"/>
    </row>
    <row r="27" spans="1:8" ht="33" customHeight="1">
      <c r="A27" s="42" t="s">
        <v>140</v>
      </c>
      <c r="B27" s="48" t="s">
        <v>143</v>
      </c>
      <c r="C27" s="36">
        <v>20000</v>
      </c>
      <c r="D27" s="36">
        <f>C27</f>
        <v>20000</v>
      </c>
      <c r="E27" s="89" t="str">
        <f>IF(C27=D27,"-",D27-C27)</f>
        <v>-</v>
      </c>
      <c r="F27" s="90">
        <f>IF(C27=0,"-",D27/C27)</f>
        <v>1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1"/>
        <v>-</v>
      </c>
      <c r="F28" s="90" t="str">
        <f t="shared" si="2"/>
        <v>-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v>218216</v>
      </c>
      <c r="D29" s="36">
        <f>C29</f>
        <v>218216</v>
      </c>
      <c r="E29" s="89" t="str">
        <f t="shared" si="1"/>
        <v>-</v>
      </c>
      <c r="F29" s="90">
        <f t="shared" si="2"/>
        <v>1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63066</v>
      </c>
      <c r="D30" s="34">
        <f>D31+D32+D33+D41+D42+D48+D49+D50+D47</f>
        <v>63066</v>
      </c>
      <c r="E30" s="13" t="str">
        <f>IF(C30=D30,"-",D30-C30)</f>
        <v>-</v>
      </c>
      <c r="F30" s="91">
        <f t="shared" si="2"/>
        <v>1</v>
      </c>
      <c r="H30" s="105"/>
    </row>
    <row r="31" spans="1:8" ht="28.5" customHeight="1">
      <c r="A31" s="42" t="s">
        <v>19</v>
      </c>
      <c r="B31" s="51" t="s">
        <v>20</v>
      </c>
      <c r="C31" s="35">
        <v>1918</v>
      </c>
      <c r="D31" s="35">
        <f>C31</f>
        <v>1918</v>
      </c>
      <c r="E31" s="89" t="str">
        <f aca="true" t="shared" si="4" ref="E31:E51">IF(C31=D31,"-",D31-C31)</f>
        <v>-</v>
      </c>
      <c r="F31" s="90">
        <f t="shared" si="2"/>
        <v>1</v>
      </c>
      <c r="H31" s="105"/>
    </row>
    <row r="32" spans="1:8" ht="28.5" customHeight="1">
      <c r="A32" s="42" t="s">
        <v>21</v>
      </c>
      <c r="B32" s="51" t="s">
        <v>22</v>
      </c>
      <c r="C32" s="35">
        <v>10851</v>
      </c>
      <c r="D32" s="35">
        <f>C32</f>
        <v>10851</v>
      </c>
      <c r="E32" s="89" t="str">
        <f t="shared" si="4"/>
        <v>-</v>
      </c>
      <c r="F32" s="90">
        <f t="shared" si="2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v>393</v>
      </c>
      <c r="D33" s="35">
        <f>D34+D36+D37+D38+D39+D40</f>
        <v>393</v>
      </c>
      <c r="E33" s="89" t="str">
        <f t="shared" si="4"/>
        <v>-</v>
      </c>
      <c r="F33" s="90">
        <f t="shared" si="2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v>24</v>
      </c>
      <c r="D34" s="35">
        <f>C34</f>
        <v>24</v>
      </c>
      <c r="E34" s="89" t="str">
        <f t="shared" si="4"/>
        <v>-</v>
      </c>
      <c r="F34" s="90">
        <f t="shared" si="2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v>24</v>
      </c>
      <c r="D35" s="35">
        <f aca="true" t="shared" si="5" ref="D35:D47">C35</f>
        <v>24</v>
      </c>
      <c r="E35" s="89" t="str">
        <f t="shared" si="4"/>
        <v>-</v>
      </c>
      <c r="F35" s="90">
        <f t="shared" si="2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v>36</v>
      </c>
      <c r="D36" s="35">
        <f t="shared" si="5"/>
        <v>36</v>
      </c>
      <c r="E36" s="89" t="str">
        <f t="shared" si="4"/>
        <v>-</v>
      </c>
      <c r="F36" s="90">
        <f t="shared" si="2"/>
        <v>1</v>
      </c>
      <c r="H36" s="105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2"/>
        <v>-</v>
      </c>
      <c r="H37" s="105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v>309</v>
      </c>
      <c r="D39" s="35">
        <f t="shared" si="5"/>
        <v>309</v>
      </c>
      <c r="E39" s="89" t="str">
        <f t="shared" si="4"/>
        <v>-</v>
      </c>
      <c r="F39" s="90">
        <f t="shared" si="2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v>24</v>
      </c>
      <c r="D40" s="35">
        <f t="shared" si="5"/>
        <v>24</v>
      </c>
      <c r="E40" s="89" t="str">
        <f t="shared" si="4"/>
        <v>-</v>
      </c>
      <c r="F40" s="90">
        <f t="shared" si="2"/>
        <v>1</v>
      </c>
      <c r="H40" s="105"/>
    </row>
    <row r="41" spans="1:8" ht="28.5" customHeight="1">
      <c r="A41" s="42" t="s">
        <v>24</v>
      </c>
      <c r="B41" s="51" t="s">
        <v>25</v>
      </c>
      <c r="C41" s="35">
        <v>38055</v>
      </c>
      <c r="D41" s="35">
        <f t="shared" si="5"/>
        <v>38055</v>
      </c>
      <c r="E41" s="89" t="str">
        <f t="shared" si="4"/>
        <v>-</v>
      </c>
      <c r="F41" s="90">
        <f t="shared" si="2"/>
        <v>1</v>
      </c>
      <c r="H41" s="105"/>
    </row>
    <row r="42" spans="1:8" ht="28.5" customHeight="1">
      <c r="A42" s="42" t="s">
        <v>26</v>
      </c>
      <c r="B42" s="52" t="s">
        <v>61</v>
      </c>
      <c r="C42" s="35">
        <v>7656</v>
      </c>
      <c r="D42" s="35">
        <f>SUM(D43:D46)</f>
        <v>7656</v>
      </c>
      <c r="E42" s="89" t="str">
        <f t="shared" si="4"/>
        <v>-</v>
      </c>
      <c r="F42" s="90">
        <f t="shared" si="2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v>5781</v>
      </c>
      <c r="D43" s="35">
        <f>C43</f>
        <v>5781</v>
      </c>
      <c r="E43" s="89" t="str">
        <f t="shared" si="4"/>
        <v>-</v>
      </c>
      <c r="F43" s="90">
        <f t="shared" si="2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v>932</v>
      </c>
      <c r="D44" s="35">
        <f>C44</f>
        <v>932</v>
      </c>
      <c r="E44" s="89" t="str">
        <f t="shared" si="4"/>
        <v>-</v>
      </c>
      <c r="F44" s="90">
        <f t="shared" si="2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2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v>943</v>
      </c>
      <c r="D46" s="35">
        <f>C46</f>
        <v>943</v>
      </c>
      <c r="E46" s="89" t="str">
        <f t="shared" si="4"/>
        <v>-</v>
      </c>
      <c r="F46" s="90">
        <f t="shared" si="2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  <c r="H47" s="105"/>
    </row>
    <row r="48" spans="1:8" ht="48" customHeight="1">
      <c r="A48" s="42" t="s">
        <v>29</v>
      </c>
      <c r="B48" s="51" t="s">
        <v>116</v>
      </c>
      <c r="C48" s="36">
        <v>3848</v>
      </c>
      <c r="D48" s="35">
        <f>C48</f>
        <v>3848</v>
      </c>
      <c r="E48" s="89" t="str">
        <f t="shared" si="4"/>
        <v>-</v>
      </c>
      <c r="F48" s="92">
        <f t="shared" si="6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v>91</v>
      </c>
      <c r="D49" s="35">
        <f>C49</f>
        <v>91</v>
      </c>
      <c r="E49" s="89" t="str">
        <f t="shared" si="4"/>
        <v>-</v>
      </c>
      <c r="F49" s="92">
        <f t="shared" si="6"/>
        <v>1</v>
      </c>
      <c r="H49" s="105"/>
    </row>
    <row r="50" spans="1:8" ht="35.25" customHeight="1">
      <c r="A50" s="42" t="s">
        <v>32</v>
      </c>
      <c r="B50" s="51" t="s">
        <v>33</v>
      </c>
      <c r="C50" s="35">
        <v>254</v>
      </c>
      <c r="D50" s="35">
        <f>C50</f>
        <v>254</v>
      </c>
      <c r="E50" s="89" t="str">
        <f t="shared" si="4"/>
        <v>-</v>
      </c>
      <c r="F50" s="90">
        <f t="shared" si="6"/>
        <v>1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SUM(C52:C55)</f>
        <v>37504</v>
      </c>
      <c r="D51" s="38">
        <f>SUM(D52:D55)</f>
        <v>37504</v>
      </c>
      <c r="E51" s="13" t="str">
        <f t="shared" si="4"/>
        <v>-</v>
      </c>
      <c r="F51" s="93">
        <f t="shared" si="6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v>1609</v>
      </c>
      <c r="D52" s="35">
        <f>C52</f>
        <v>1609</v>
      </c>
      <c r="E52" s="94" t="str">
        <f>IF(C52=D52,"-",D52-C52)</f>
        <v>-</v>
      </c>
      <c r="F52" s="100">
        <f t="shared" si="6"/>
        <v>1</v>
      </c>
      <c r="H52" s="105"/>
    </row>
    <row r="53" spans="1:8" ht="31.5" customHeight="1">
      <c r="A53" s="42" t="s">
        <v>35</v>
      </c>
      <c r="B53" s="51" t="s">
        <v>63</v>
      </c>
      <c r="C53" s="35">
        <v>33895</v>
      </c>
      <c r="D53" s="35">
        <f>C53</f>
        <v>33895</v>
      </c>
      <c r="E53" s="94" t="str">
        <f>IF(C53=D53,"-",D53-C53)</f>
        <v>-</v>
      </c>
      <c r="F53" s="100">
        <f t="shared" si="6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v>2000</v>
      </c>
      <c r="D55" s="35">
        <f>C55</f>
        <v>2000</v>
      </c>
      <c r="E55" s="94" t="str">
        <f>IF(C55=D55,"-",D55-C55)</f>
        <v>-</v>
      </c>
      <c r="F55" s="100">
        <f t="shared" si="6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v>0</v>
      </c>
      <c r="D56" s="38">
        <f>C56+10500</f>
        <v>10500</v>
      </c>
      <c r="E56" s="13">
        <f>IF(C56=D56,"-",D56-C56)</f>
        <v>10500</v>
      </c>
      <c r="F56" s="93" t="str">
        <f>IF(C56=0,"-",D56/C56)</f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C9" sqref="C9:C10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30" t="str">
        <f>NFZ!A1</f>
        <v>ZMIANA PLANU FINANSOWEGO NARODOWEGO FUNDUSZU ZDROWIA NA 2009 ROK Z 6 MAJA 2009 R.</v>
      </c>
      <c r="B1" s="130"/>
      <c r="C1" s="130"/>
      <c r="D1" s="130"/>
      <c r="E1" s="130"/>
      <c r="F1" s="130"/>
    </row>
    <row r="2" spans="1:3" s="61" customFormat="1" ht="33" customHeight="1">
      <c r="A2" s="128" t="s">
        <v>78</v>
      </c>
      <c r="B2" s="128"/>
      <c r="C2" s="128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1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1337592</v>
      </c>
      <c r="D7" s="16">
        <f>D8+D9+D10+D12+D13+D14+D15+D16+D17+D18+D19+D20+D21+D22+D24+D25+D26+D27</f>
        <v>1337592</v>
      </c>
      <c r="E7" s="13" t="str">
        <f>IF(C7=D7,"-",D7-C7)</f>
        <v>-</v>
      </c>
      <c r="F7" s="88">
        <f>IF(C7=0,"-",D7/C7)</f>
        <v>1</v>
      </c>
      <c r="H7" s="105"/>
    </row>
    <row r="8" spans="1:8" ht="31.5" customHeight="1">
      <c r="A8" s="40" t="s">
        <v>1</v>
      </c>
      <c r="B8" s="103" t="s">
        <v>168</v>
      </c>
      <c r="C8" s="36">
        <v>165571</v>
      </c>
      <c r="D8" s="36">
        <f>C8</f>
        <v>165571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5"/>
    </row>
    <row r="9" spans="1:8" ht="31.5" customHeight="1">
      <c r="A9" s="40" t="s">
        <v>2</v>
      </c>
      <c r="B9" s="103" t="s">
        <v>169</v>
      </c>
      <c r="C9" s="36">
        <v>103084</v>
      </c>
      <c r="D9" s="36">
        <f>C9</f>
        <v>103084</v>
      </c>
      <c r="E9" s="89" t="str">
        <f t="shared" si="0"/>
        <v>-</v>
      </c>
      <c r="F9" s="90">
        <f t="shared" si="1"/>
        <v>1</v>
      </c>
      <c r="H9" s="105"/>
    </row>
    <row r="10" spans="1:8" ht="31.5" customHeight="1">
      <c r="A10" s="40" t="s">
        <v>3</v>
      </c>
      <c r="B10" s="103" t="s">
        <v>159</v>
      </c>
      <c r="C10" s="36">
        <v>628764</v>
      </c>
      <c r="D10" s="36">
        <f>C10</f>
        <v>628764</v>
      </c>
      <c r="E10" s="89" t="str">
        <f t="shared" si="0"/>
        <v>-</v>
      </c>
      <c r="F10" s="90">
        <f t="shared" si="1"/>
        <v>1</v>
      </c>
      <c r="H10" s="105"/>
    </row>
    <row r="11" spans="1:8" ht="31.5" customHeight="1">
      <c r="A11" s="104" t="s">
        <v>64</v>
      </c>
      <c r="B11" s="45" t="s">
        <v>65</v>
      </c>
      <c r="C11" s="36">
        <v>24500</v>
      </c>
      <c r="D11" s="36">
        <f aca="true" t="shared" si="2" ref="D11:D23">C11</f>
        <v>24500</v>
      </c>
      <c r="E11" s="89" t="str">
        <f t="shared" si="0"/>
        <v>-</v>
      </c>
      <c r="F11" s="90">
        <f t="shared" si="1"/>
        <v>1</v>
      </c>
      <c r="H11" s="105"/>
    </row>
    <row r="12" spans="1:8" ht="31.5" customHeight="1">
      <c r="A12" s="40" t="s">
        <v>4</v>
      </c>
      <c r="B12" s="103" t="s">
        <v>175</v>
      </c>
      <c r="C12" s="36">
        <v>50681</v>
      </c>
      <c r="D12" s="36">
        <f t="shared" si="2"/>
        <v>50681</v>
      </c>
      <c r="E12" s="89" t="str">
        <f t="shared" si="0"/>
        <v>-</v>
      </c>
      <c r="F12" s="90">
        <f t="shared" si="1"/>
        <v>1</v>
      </c>
      <c r="H12" s="105"/>
    </row>
    <row r="13" spans="1:8" ht="31.5" customHeight="1">
      <c r="A13" s="40" t="s">
        <v>5</v>
      </c>
      <c r="B13" s="103" t="s">
        <v>170</v>
      </c>
      <c r="C13" s="36">
        <v>49054</v>
      </c>
      <c r="D13" s="36">
        <f t="shared" si="2"/>
        <v>49054</v>
      </c>
      <c r="E13" s="89" t="str">
        <f t="shared" si="0"/>
        <v>-</v>
      </c>
      <c r="F13" s="90">
        <f t="shared" si="1"/>
        <v>1</v>
      </c>
      <c r="H13" s="105"/>
    </row>
    <row r="14" spans="1:8" ht="31.5" customHeight="1">
      <c r="A14" s="40" t="s">
        <v>6</v>
      </c>
      <c r="B14" s="103" t="s">
        <v>179</v>
      </c>
      <c r="C14" s="36">
        <v>30677</v>
      </c>
      <c r="D14" s="36">
        <f t="shared" si="2"/>
        <v>30677</v>
      </c>
      <c r="E14" s="89" t="str">
        <f t="shared" si="0"/>
        <v>-</v>
      </c>
      <c r="F14" s="90">
        <f t="shared" si="1"/>
        <v>1</v>
      </c>
      <c r="H14" s="105"/>
    </row>
    <row r="15" spans="1:8" ht="31.5" customHeight="1">
      <c r="A15" s="40" t="s">
        <v>7</v>
      </c>
      <c r="B15" s="103" t="s">
        <v>178</v>
      </c>
      <c r="C15" s="36">
        <v>8370</v>
      </c>
      <c r="D15" s="36">
        <f t="shared" si="2"/>
        <v>8370</v>
      </c>
      <c r="E15" s="89" t="str">
        <f>IF(C15=D15,"-",D15-C15)</f>
        <v>-</v>
      </c>
      <c r="F15" s="90">
        <f>IF(C15=0,"-",D15/C15)</f>
        <v>1</v>
      </c>
      <c r="H15" s="105"/>
    </row>
    <row r="16" spans="1:8" ht="31.5" customHeight="1">
      <c r="A16" s="40" t="s">
        <v>8</v>
      </c>
      <c r="B16" s="103" t="s">
        <v>171</v>
      </c>
      <c r="C16" s="36">
        <v>47914</v>
      </c>
      <c r="D16" s="36">
        <f t="shared" si="2"/>
        <v>47914</v>
      </c>
      <c r="E16" s="89" t="str">
        <f t="shared" si="0"/>
        <v>-</v>
      </c>
      <c r="F16" s="90">
        <f t="shared" si="1"/>
        <v>1</v>
      </c>
      <c r="H16" s="105"/>
    </row>
    <row r="17" spans="1:8" ht="31.5" customHeight="1">
      <c r="A17" s="40" t="s">
        <v>9</v>
      </c>
      <c r="B17" s="103" t="s">
        <v>172</v>
      </c>
      <c r="C17" s="36">
        <v>18430</v>
      </c>
      <c r="D17" s="36">
        <f t="shared" si="2"/>
        <v>18430</v>
      </c>
      <c r="E17" s="89" t="str">
        <f t="shared" si="0"/>
        <v>-</v>
      </c>
      <c r="F17" s="90">
        <f t="shared" si="1"/>
        <v>1</v>
      </c>
      <c r="H17" s="105"/>
    </row>
    <row r="18" spans="1:8" ht="31.5" customHeight="1">
      <c r="A18" s="40" t="s">
        <v>10</v>
      </c>
      <c r="B18" s="103" t="s">
        <v>180</v>
      </c>
      <c r="C18" s="36">
        <v>2000</v>
      </c>
      <c r="D18" s="36">
        <f t="shared" si="2"/>
        <v>2000</v>
      </c>
      <c r="E18" s="89" t="str">
        <f t="shared" si="0"/>
        <v>-</v>
      </c>
      <c r="F18" s="90">
        <f t="shared" si="1"/>
        <v>1</v>
      </c>
      <c r="H18" s="105"/>
    </row>
    <row r="19" spans="1:8" ht="46.5" customHeight="1">
      <c r="A19" s="40" t="s">
        <v>11</v>
      </c>
      <c r="B19" s="103" t="s">
        <v>173</v>
      </c>
      <c r="C19" s="36">
        <v>4075</v>
      </c>
      <c r="D19" s="36">
        <f t="shared" si="2"/>
        <v>4075</v>
      </c>
      <c r="E19" s="89" t="str">
        <f t="shared" si="0"/>
        <v>-</v>
      </c>
      <c r="F19" s="90">
        <f t="shared" si="1"/>
        <v>1</v>
      </c>
      <c r="H19" s="105"/>
    </row>
    <row r="20" spans="1:8" ht="31.5" customHeight="1">
      <c r="A20" s="40" t="s">
        <v>12</v>
      </c>
      <c r="B20" s="103" t="s">
        <v>174</v>
      </c>
      <c r="C20" s="36">
        <v>32329</v>
      </c>
      <c r="D20" s="36">
        <f t="shared" si="2"/>
        <v>32329</v>
      </c>
      <c r="E20" s="89" t="str">
        <f t="shared" si="0"/>
        <v>-</v>
      </c>
      <c r="F20" s="90">
        <f t="shared" si="1"/>
        <v>1</v>
      </c>
      <c r="H20" s="105"/>
    </row>
    <row r="21" spans="1:8" ht="31.5" customHeight="1">
      <c r="A21" s="40" t="s">
        <v>14</v>
      </c>
      <c r="B21" s="46" t="s">
        <v>13</v>
      </c>
      <c r="C21" s="36">
        <v>17500</v>
      </c>
      <c r="D21" s="36">
        <f t="shared" si="2"/>
        <v>17500</v>
      </c>
      <c r="E21" s="89" t="str">
        <f t="shared" si="0"/>
        <v>-</v>
      </c>
      <c r="F21" s="90">
        <f t="shared" si="1"/>
        <v>1</v>
      </c>
      <c r="H21" s="105"/>
    </row>
    <row r="22" spans="1:8" ht="31.5" customHeight="1">
      <c r="A22" s="41" t="s">
        <v>15</v>
      </c>
      <c r="B22" s="103" t="s">
        <v>176</v>
      </c>
      <c r="C22" s="36">
        <v>174013</v>
      </c>
      <c r="D22" s="36">
        <f t="shared" si="2"/>
        <v>174013</v>
      </c>
      <c r="E22" s="89" t="str">
        <f t="shared" si="0"/>
        <v>-</v>
      </c>
      <c r="F22" s="90">
        <f t="shared" si="1"/>
        <v>1</v>
      </c>
      <c r="H22" s="105"/>
    </row>
    <row r="23" spans="1:8" ht="31.5" customHeight="1">
      <c r="A23" s="39" t="s">
        <v>181</v>
      </c>
      <c r="B23" s="45" t="s">
        <v>66</v>
      </c>
      <c r="C23" s="36">
        <v>500</v>
      </c>
      <c r="D23" s="36">
        <f t="shared" si="2"/>
        <v>500</v>
      </c>
      <c r="E23" s="89" t="str">
        <f t="shared" si="0"/>
        <v>-</v>
      </c>
      <c r="F23" s="90">
        <f t="shared" si="1"/>
        <v>1</v>
      </c>
      <c r="H23" s="105"/>
    </row>
    <row r="24" spans="1:8" ht="33" customHeight="1">
      <c r="A24" s="42" t="s">
        <v>16</v>
      </c>
      <c r="B24" s="47" t="s">
        <v>141</v>
      </c>
      <c r="C24" s="36">
        <v>0</v>
      </c>
      <c r="D24" s="36">
        <f aca="true" t="shared" si="3" ref="D24:D29">C24</f>
        <v>0</v>
      </c>
      <c r="E24" s="89" t="str">
        <f>IF(C24=D24,"-",D24-C24)</f>
        <v>-</v>
      </c>
      <c r="F24" s="90" t="str">
        <f>IF(C24=0,"-",D24/C24)</f>
        <v>-</v>
      </c>
      <c r="H24" s="105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  <c r="H25" s="105"/>
    </row>
    <row r="26" spans="1:8" ht="33" customHeight="1">
      <c r="A26" s="42" t="s">
        <v>139</v>
      </c>
      <c r="B26" s="48" t="s">
        <v>142</v>
      </c>
      <c r="C26" s="36">
        <v>4330</v>
      </c>
      <c r="D26" s="36">
        <f t="shared" si="3"/>
        <v>4330</v>
      </c>
      <c r="E26" s="89" t="str">
        <f>IF(C26=D26,"-",D26-C26)</f>
        <v>-</v>
      </c>
      <c r="F26" s="90">
        <f>IF(C26=0,"-",D26/C26)</f>
        <v>1</v>
      </c>
      <c r="H26" s="105"/>
    </row>
    <row r="27" spans="1:8" ht="33" customHeight="1">
      <c r="A27" s="42" t="s">
        <v>140</v>
      </c>
      <c r="B27" s="48" t="s">
        <v>143</v>
      </c>
      <c r="C27" s="36">
        <v>800</v>
      </c>
      <c r="D27" s="36">
        <f t="shared" si="3"/>
        <v>800</v>
      </c>
      <c r="E27" s="89" t="str">
        <f>IF(C27=D27,"-",D27-C27)</f>
        <v>-</v>
      </c>
      <c r="F27" s="90">
        <f>IF(C27=0,"-",D27/C27)</f>
        <v>1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0"/>
        <v>-</v>
      </c>
      <c r="F28" s="90" t="str">
        <f t="shared" si="1"/>
        <v>-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v>49146</v>
      </c>
      <c r="D29" s="36">
        <f t="shared" si="3"/>
        <v>49146</v>
      </c>
      <c r="E29" s="89" t="str">
        <f t="shared" si="0"/>
        <v>-</v>
      </c>
      <c r="F29" s="90">
        <f t="shared" si="1"/>
        <v>1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15426</v>
      </c>
      <c r="D30" s="34">
        <f>D31+D32+D33+D41+D42+D48+D49+D50+D47</f>
        <v>15426</v>
      </c>
      <c r="E30" s="13" t="str">
        <f>IF(C30=D30,"-",D30-C30)</f>
        <v>-</v>
      </c>
      <c r="F30" s="91">
        <f t="shared" si="1"/>
        <v>1</v>
      </c>
      <c r="H30" s="105"/>
    </row>
    <row r="31" spans="1:8" ht="28.5" customHeight="1">
      <c r="A31" s="42" t="s">
        <v>19</v>
      </c>
      <c r="B31" s="51" t="s">
        <v>20</v>
      </c>
      <c r="C31" s="35">
        <v>724</v>
      </c>
      <c r="D31" s="35">
        <f>C31</f>
        <v>724</v>
      </c>
      <c r="E31" s="89" t="str">
        <f aca="true" t="shared" si="4" ref="E31:E51">IF(C31=D31,"-",D31-C31)</f>
        <v>-</v>
      </c>
      <c r="F31" s="90">
        <f t="shared" si="1"/>
        <v>1</v>
      </c>
      <c r="H31" s="105"/>
    </row>
    <row r="32" spans="1:8" ht="28.5" customHeight="1">
      <c r="A32" s="42" t="s">
        <v>21</v>
      </c>
      <c r="B32" s="51" t="s">
        <v>22</v>
      </c>
      <c r="C32" s="35">
        <v>1332</v>
      </c>
      <c r="D32" s="35">
        <f>C32</f>
        <v>1332</v>
      </c>
      <c r="E32" s="89" t="str">
        <f t="shared" si="4"/>
        <v>-</v>
      </c>
      <c r="F32" s="90">
        <f t="shared" si="1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v>100</v>
      </c>
      <c r="D33" s="35">
        <f>D34+D36+D37+D38+D39+D40</f>
        <v>100</v>
      </c>
      <c r="E33" s="89" t="str">
        <f t="shared" si="4"/>
        <v>-</v>
      </c>
      <c r="F33" s="90">
        <f t="shared" si="1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v>1</v>
      </c>
      <c r="D34" s="35">
        <f>C34</f>
        <v>1</v>
      </c>
      <c r="E34" s="89" t="str">
        <f t="shared" si="4"/>
        <v>-</v>
      </c>
      <c r="F34" s="90">
        <f t="shared" si="1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v>1</v>
      </c>
      <c r="D35" s="35">
        <f aca="true" t="shared" si="5" ref="D35:D47">C35</f>
        <v>1</v>
      </c>
      <c r="E35" s="89" t="str">
        <f t="shared" si="4"/>
        <v>-</v>
      </c>
      <c r="F35" s="90">
        <f t="shared" si="1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v>1</v>
      </c>
      <c r="D36" s="35">
        <f t="shared" si="5"/>
        <v>1</v>
      </c>
      <c r="E36" s="89" t="str">
        <f t="shared" si="4"/>
        <v>-</v>
      </c>
      <c r="F36" s="90">
        <f t="shared" si="1"/>
        <v>1</v>
      </c>
      <c r="H36" s="105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1"/>
        <v>-</v>
      </c>
      <c r="H37" s="105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1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v>98</v>
      </c>
      <c r="D39" s="35">
        <f t="shared" si="5"/>
        <v>98</v>
      </c>
      <c r="E39" s="89" t="str">
        <f t="shared" si="4"/>
        <v>-</v>
      </c>
      <c r="F39" s="90">
        <f t="shared" si="1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v>0</v>
      </c>
      <c r="D40" s="35">
        <f t="shared" si="5"/>
        <v>0</v>
      </c>
      <c r="E40" s="89" t="str">
        <f t="shared" si="4"/>
        <v>-</v>
      </c>
      <c r="F40" s="90" t="str">
        <f t="shared" si="1"/>
        <v>-</v>
      </c>
      <c r="H40" s="105"/>
    </row>
    <row r="41" spans="1:8" ht="28.5" customHeight="1">
      <c r="A41" s="42" t="s">
        <v>24</v>
      </c>
      <c r="B41" s="51" t="s">
        <v>25</v>
      </c>
      <c r="C41" s="35">
        <v>7853</v>
      </c>
      <c r="D41" s="35">
        <f t="shared" si="5"/>
        <v>7853</v>
      </c>
      <c r="E41" s="89" t="str">
        <f t="shared" si="4"/>
        <v>-</v>
      </c>
      <c r="F41" s="90">
        <f t="shared" si="1"/>
        <v>1</v>
      </c>
      <c r="H41" s="105"/>
    </row>
    <row r="42" spans="1:8" ht="28.5" customHeight="1">
      <c r="A42" s="42" t="s">
        <v>26</v>
      </c>
      <c r="B42" s="52" t="s">
        <v>61</v>
      </c>
      <c r="C42" s="35">
        <v>1569</v>
      </c>
      <c r="D42" s="35">
        <f>SUM(D43:D46)</f>
        <v>1569</v>
      </c>
      <c r="E42" s="89" t="str">
        <f t="shared" si="4"/>
        <v>-</v>
      </c>
      <c r="F42" s="90">
        <f t="shared" si="1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v>1193</v>
      </c>
      <c r="D43" s="35">
        <f>C43</f>
        <v>1193</v>
      </c>
      <c r="E43" s="89" t="str">
        <f t="shared" si="4"/>
        <v>-</v>
      </c>
      <c r="F43" s="90">
        <f t="shared" si="1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v>192</v>
      </c>
      <c r="D44" s="35">
        <f>C44</f>
        <v>192</v>
      </c>
      <c r="E44" s="89" t="str">
        <f t="shared" si="4"/>
        <v>-</v>
      </c>
      <c r="F44" s="90">
        <f t="shared" si="1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1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v>184</v>
      </c>
      <c r="D46" s="35">
        <f>C46</f>
        <v>184</v>
      </c>
      <c r="E46" s="89" t="str">
        <f t="shared" si="4"/>
        <v>-</v>
      </c>
      <c r="F46" s="90">
        <f t="shared" si="1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  <c r="H47" s="105"/>
    </row>
    <row r="48" spans="1:8" ht="48" customHeight="1">
      <c r="A48" s="42" t="s">
        <v>29</v>
      </c>
      <c r="B48" s="51" t="s">
        <v>116</v>
      </c>
      <c r="C48" s="36">
        <v>3475</v>
      </c>
      <c r="D48" s="35">
        <f>C48</f>
        <v>3475</v>
      </c>
      <c r="E48" s="89" t="str">
        <f t="shared" si="4"/>
        <v>-</v>
      </c>
      <c r="F48" s="92">
        <f t="shared" si="6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v>193</v>
      </c>
      <c r="D49" s="35">
        <f>C49</f>
        <v>193</v>
      </c>
      <c r="E49" s="89" t="str">
        <f t="shared" si="4"/>
        <v>-</v>
      </c>
      <c r="F49" s="92">
        <f t="shared" si="6"/>
        <v>1</v>
      </c>
      <c r="H49" s="105"/>
    </row>
    <row r="50" spans="1:8" ht="35.25" customHeight="1">
      <c r="A50" s="42" t="s">
        <v>32</v>
      </c>
      <c r="B50" s="51" t="s">
        <v>33</v>
      </c>
      <c r="C50" s="35">
        <v>180</v>
      </c>
      <c r="D50" s="35">
        <f>C50</f>
        <v>180</v>
      </c>
      <c r="E50" s="89" t="str">
        <f t="shared" si="4"/>
        <v>-</v>
      </c>
      <c r="F50" s="90">
        <f t="shared" si="6"/>
        <v>1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SUM(C52:C55)</f>
        <v>6754</v>
      </c>
      <c r="D51" s="38">
        <f>SUM(D52:D55)</f>
        <v>6754</v>
      </c>
      <c r="E51" s="13" t="str">
        <f t="shared" si="4"/>
        <v>-</v>
      </c>
      <c r="F51" s="93">
        <f t="shared" si="6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v>1632</v>
      </c>
      <c r="D52" s="35">
        <f>C52</f>
        <v>1632</v>
      </c>
      <c r="E52" s="94" t="str">
        <f>IF(C52=D52,"-",D52-C52)</f>
        <v>-</v>
      </c>
      <c r="F52" s="100">
        <f t="shared" si="6"/>
        <v>1</v>
      </c>
      <c r="H52" s="105"/>
    </row>
    <row r="53" spans="1:8" ht="31.5" customHeight="1">
      <c r="A53" s="42" t="s">
        <v>35</v>
      </c>
      <c r="B53" s="51" t="s">
        <v>63</v>
      </c>
      <c r="C53" s="35">
        <v>5022</v>
      </c>
      <c r="D53" s="35">
        <f>C53</f>
        <v>5022</v>
      </c>
      <c r="E53" s="94" t="str">
        <f>IF(C53=D53,"-",D53-C53)</f>
        <v>-</v>
      </c>
      <c r="F53" s="100">
        <f t="shared" si="6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v>100</v>
      </c>
      <c r="D55" s="35">
        <f>C55</f>
        <v>100</v>
      </c>
      <c r="E55" s="94" t="str">
        <f>IF(C55=D55,"-",D55-C55)</f>
        <v>-</v>
      </c>
      <c r="F55" s="100">
        <f t="shared" si="6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v>0</v>
      </c>
      <c r="D56" s="38">
        <f>C56+1</f>
        <v>1</v>
      </c>
      <c r="E56" s="13">
        <f>IF(C56=D56,"-",D56-C56)</f>
        <v>1</v>
      </c>
      <c r="F56" s="93" t="str">
        <f>IF(C56=0,"-",D56/C56)</f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xSplit="2" ySplit="7" topLeftCell="C29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D33" sqref="C33:D33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30" t="str">
        <f>NFZ!A1</f>
        <v>ZMIANA PLANU FINANSOWEGO NARODOWEGO FUNDUSZU ZDROWIA NA 2009 ROK Z 6 MAJA 2009 R.</v>
      </c>
      <c r="B1" s="130"/>
      <c r="C1" s="130"/>
      <c r="D1" s="130"/>
      <c r="E1" s="130"/>
      <c r="F1" s="130"/>
    </row>
    <row r="2" spans="1:3" s="61" customFormat="1" ht="33" customHeight="1">
      <c r="A2" s="128" t="s">
        <v>79</v>
      </c>
      <c r="B2" s="128"/>
      <c r="C2" s="128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1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2547940</v>
      </c>
      <c r="D7" s="16">
        <f>D8+D9+D10+D12+D13+D14+D15+D16+D17+D18+D19+D20+D21+D22+D24+D25+D26+D27</f>
        <v>2547940</v>
      </c>
      <c r="E7" s="13" t="str">
        <f>IF(C7=D7,"-",D7-C7)</f>
        <v>-</v>
      </c>
      <c r="F7" s="88">
        <f>IF(C7=0,"-",D7/C7)</f>
        <v>1</v>
      </c>
      <c r="H7" s="105"/>
    </row>
    <row r="8" spans="1:8" ht="31.5" customHeight="1">
      <c r="A8" s="40" t="s">
        <v>1</v>
      </c>
      <c r="B8" s="103" t="s">
        <v>168</v>
      </c>
      <c r="C8" s="36">
        <v>325310</v>
      </c>
      <c r="D8" s="36">
        <f>C8</f>
        <v>325310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5"/>
    </row>
    <row r="9" spans="1:8" ht="31.5" customHeight="1">
      <c r="A9" s="40" t="s">
        <v>2</v>
      </c>
      <c r="B9" s="103" t="s">
        <v>169</v>
      </c>
      <c r="C9" s="36">
        <v>187073</v>
      </c>
      <c r="D9" s="36">
        <f>C9</f>
        <v>187073</v>
      </c>
      <c r="E9" s="89" t="str">
        <f t="shared" si="0"/>
        <v>-</v>
      </c>
      <c r="F9" s="90">
        <f t="shared" si="1"/>
        <v>1</v>
      </c>
      <c r="H9" s="105"/>
    </row>
    <row r="10" spans="1:8" ht="31.5" customHeight="1">
      <c r="A10" s="40" t="s">
        <v>3</v>
      </c>
      <c r="B10" s="103" t="s">
        <v>159</v>
      </c>
      <c r="C10" s="36">
        <v>1182419</v>
      </c>
      <c r="D10" s="36">
        <f>C10</f>
        <v>1182419</v>
      </c>
      <c r="E10" s="89" t="str">
        <f t="shared" si="0"/>
        <v>-</v>
      </c>
      <c r="F10" s="90">
        <f t="shared" si="1"/>
        <v>1</v>
      </c>
      <c r="H10" s="105"/>
    </row>
    <row r="11" spans="1:8" ht="31.5" customHeight="1">
      <c r="A11" s="104" t="s">
        <v>64</v>
      </c>
      <c r="B11" s="45" t="s">
        <v>65</v>
      </c>
      <c r="C11" s="36">
        <v>39171</v>
      </c>
      <c r="D11" s="36">
        <f aca="true" t="shared" si="2" ref="D11:D28">C11</f>
        <v>39171</v>
      </c>
      <c r="E11" s="89" t="str">
        <f t="shared" si="0"/>
        <v>-</v>
      </c>
      <c r="F11" s="90">
        <f t="shared" si="1"/>
        <v>1</v>
      </c>
      <c r="H11" s="105"/>
    </row>
    <row r="12" spans="1:8" ht="31.5" customHeight="1">
      <c r="A12" s="40" t="s">
        <v>4</v>
      </c>
      <c r="B12" s="103" t="s">
        <v>175</v>
      </c>
      <c r="C12" s="36">
        <v>85042</v>
      </c>
      <c r="D12" s="36">
        <f>C12</f>
        <v>85042</v>
      </c>
      <c r="E12" s="89" t="str">
        <f t="shared" si="0"/>
        <v>-</v>
      </c>
      <c r="F12" s="90">
        <f t="shared" si="1"/>
        <v>1</v>
      </c>
      <c r="H12" s="105"/>
    </row>
    <row r="13" spans="1:8" ht="31.5" customHeight="1">
      <c r="A13" s="40" t="s">
        <v>5</v>
      </c>
      <c r="B13" s="103" t="s">
        <v>170</v>
      </c>
      <c r="C13" s="36">
        <v>108651</v>
      </c>
      <c r="D13" s="36">
        <f>C13</f>
        <v>108651</v>
      </c>
      <c r="E13" s="89" t="str">
        <f t="shared" si="0"/>
        <v>-</v>
      </c>
      <c r="F13" s="90">
        <f t="shared" si="1"/>
        <v>1</v>
      </c>
      <c r="H13" s="105"/>
    </row>
    <row r="14" spans="1:8" ht="31.5" customHeight="1">
      <c r="A14" s="40" t="s">
        <v>6</v>
      </c>
      <c r="B14" s="103" t="s">
        <v>179</v>
      </c>
      <c r="C14" s="36">
        <v>64600</v>
      </c>
      <c r="D14" s="36">
        <f>C14</f>
        <v>64600</v>
      </c>
      <c r="E14" s="89" t="str">
        <f t="shared" si="0"/>
        <v>-</v>
      </c>
      <c r="F14" s="90">
        <f t="shared" si="1"/>
        <v>1</v>
      </c>
      <c r="H14" s="105"/>
    </row>
    <row r="15" spans="1:8" ht="31.5" customHeight="1">
      <c r="A15" s="40" t="s">
        <v>7</v>
      </c>
      <c r="B15" s="103" t="s">
        <v>178</v>
      </c>
      <c r="C15" s="36">
        <v>12671</v>
      </c>
      <c r="D15" s="36">
        <f>C15</f>
        <v>12671</v>
      </c>
      <c r="E15" s="89" t="str">
        <f>IF(C15=D15,"-",D15-C15)</f>
        <v>-</v>
      </c>
      <c r="F15" s="90">
        <f>IF(C15=0,"-",D15/C15)</f>
        <v>1</v>
      </c>
      <c r="H15" s="105"/>
    </row>
    <row r="16" spans="1:8" ht="31.5" customHeight="1">
      <c r="A16" s="40" t="s">
        <v>8</v>
      </c>
      <c r="B16" s="103" t="s">
        <v>171</v>
      </c>
      <c r="C16" s="36">
        <v>100049</v>
      </c>
      <c r="D16" s="36">
        <f>C16</f>
        <v>100049</v>
      </c>
      <c r="E16" s="89" t="str">
        <f t="shared" si="0"/>
        <v>-</v>
      </c>
      <c r="F16" s="90">
        <f t="shared" si="1"/>
        <v>1</v>
      </c>
      <c r="H16" s="105"/>
    </row>
    <row r="17" spans="1:8" ht="31.5" customHeight="1">
      <c r="A17" s="40" t="s">
        <v>9</v>
      </c>
      <c r="B17" s="103" t="s">
        <v>172</v>
      </c>
      <c r="C17" s="36">
        <v>35105</v>
      </c>
      <c r="D17" s="36">
        <f t="shared" si="2"/>
        <v>35105</v>
      </c>
      <c r="E17" s="89" t="str">
        <f t="shared" si="0"/>
        <v>-</v>
      </c>
      <c r="F17" s="90">
        <f t="shared" si="1"/>
        <v>1</v>
      </c>
      <c r="H17" s="105"/>
    </row>
    <row r="18" spans="1:8" ht="31.5" customHeight="1">
      <c r="A18" s="40" t="s">
        <v>10</v>
      </c>
      <c r="B18" s="103" t="s">
        <v>180</v>
      </c>
      <c r="C18" s="36">
        <v>2296</v>
      </c>
      <c r="D18" s="36">
        <f t="shared" si="2"/>
        <v>2296</v>
      </c>
      <c r="E18" s="89" t="str">
        <f t="shared" si="0"/>
        <v>-</v>
      </c>
      <c r="F18" s="90">
        <f t="shared" si="1"/>
        <v>1</v>
      </c>
      <c r="H18" s="105"/>
    </row>
    <row r="19" spans="1:8" ht="46.5" customHeight="1">
      <c r="A19" s="40" t="s">
        <v>11</v>
      </c>
      <c r="B19" s="103" t="s">
        <v>173</v>
      </c>
      <c r="C19" s="36">
        <v>4579</v>
      </c>
      <c r="D19" s="36">
        <f>C19</f>
        <v>4579</v>
      </c>
      <c r="E19" s="89" t="str">
        <f t="shared" si="0"/>
        <v>-</v>
      </c>
      <c r="F19" s="90">
        <f t="shared" si="1"/>
        <v>1</v>
      </c>
      <c r="H19" s="105"/>
    </row>
    <row r="20" spans="1:8" ht="31.5" customHeight="1">
      <c r="A20" s="40" t="s">
        <v>12</v>
      </c>
      <c r="B20" s="103" t="s">
        <v>174</v>
      </c>
      <c r="C20" s="36">
        <v>60634</v>
      </c>
      <c r="D20" s="36">
        <f>C20</f>
        <v>60634</v>
      </c>
      <c r="E20" s="89" t="str">
        <f t="shared" si="0"/>
        <v>-</v>
      </c>
      <c r="F20" s="90">
        <f t="shared" si="1"/>
        <v>1</v>
      </c>
      <c r="H20" s="105"/>
    </row>
    <row r="21" spans="1:8" ht="31.5" customHeight="1">
      <c r="A21" s="40" t="s">
        <v>14</v>
      </c>
      <c r="B21" s="46" t="s">
        <v>13</v>
      </c>
      <c r="C21" s="36">
        <v>29411</v>
      </c>
      <c r="D21" s="36">
        <f>C21</f>
        <v>29411</v>
      </c>
      <c r="E21" s="89" t="str">
        <f t="shared" si="0"/>
        <v>-</v>
      </c>
      <c r="F21" s="90">
        <f t="shared" si="1"/>
        <v>1</v>
      </c>
      <c r="H21" s="105"/>
    </row>
    <row r="22" spans="1:8" ht="31.5" customHeight="1">
      <c r="A22" s="41" t="s">
        <v>15</v>
      </c>
      <c r="B22" s="103" t="s">
        <v>176</v>
      </c>
      <c r="C22" s="36">
        <v>350000</v>
      </c>
      <c r="D22" s="36">
        <f t="shared" si="2"/>
        <v>350000</v>
      </c>
      <c r="E22" s="89" t="str">
        <f t="shared" si="0"/>
        <v>-</v>
      </c>
      <c r="F22" s="90">
        <f t="shared" si="1"/>
        <v>1</v>
      </c>
      <c r="H22" s="105"/>
    </row>
    <row r="23" spans="1:8" ht="31.5" customHeight="1">
      <c r="A23" s="39" t="s">
        <v>181</v>
      </c>
      <c r="B23" s="45" t="s">
        <v>66</v>
      </c>
      <c r="C23" s="36">
        <v>634</v>
      </c>
      <c r="D23" s="36">
        <f t="shared" si="2"/>
        <v>634</v>
      </c>
      <c r="E23" s="89" t="str">
        <f t="shared" si="0"/>
        <v>-</v>
      </c>
      <c r="F23" s="90">
        <f t="shared" si="1"/>
        <v>1</v>
      </c>
      <c r="H23" s="105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2"/>
        <v>0</v>
      </c>
      <c r="E24" s="89" t="str">
        <f>IF(C24=D24,"-",D24-C24)</f>
        <v>-</v>
      </c>
      <c r="F24" s="90" t="str">
        <f>IF(C24=0,"-",D24/C24)</f>
        <v>-</v>
      </c>
      <c r="H24" s="105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2"/>
        <v>0</v>
      </c>
      <c r="E25" s="89" t="str">
        <f>IF(C25=D25,"-",D25-C25)</f>
        <v>-</v>
      </c>
      <c r="F25" s="90" t="str">
        <f>IF(C25=0,"-",D25/C25)</f>
        <v>-</v>
      </c>
      <c r="H25" s="105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2"/>
        <v>0</v>
      </c>
      <c r="E26" s="89" t="str">
        <f>IF(C26=D26,"-",D26-C26)</f>
        <v>-</v>
      </c>
      <c r="F26" s="90" t="str">
        <f>IF(C26=0,"-",D26/C26)</f>
        <v>-</v>
      </c>
      <c r="H26" s="105"/>
    </row>
    <row r="27" spans="1:8" ht="33" customHeight="1">
      <c r="A27" s="42" t="s">
        <v>140</v>
      </c>
      <c r="B27" s="48" t="s">
        <v>143</v>
      </c>
      <c r="C27" s="36">
        <v>100</v>
      </c>
      <c r="D27" s="36">
        <f>C27</f>
        <v>100</v>
      </c>
      <c r="E27" s="89" t="str">
        <f>IF(C27=D27,"-",D27-C27)</f>
        <v>-</v>
      </c>
      <c r="F27" s="90">
        <f>IF(C27=0,"-",D27/C27)</f>
        <v>1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2"/>
        <v>0</v>
      </c>
      <c r="E28" s="89" t="str">
        <f t="shared" si="0"/>
        <v>-</v>
      </c>
      <c r="F28" s="90" t="str">
        <f t="shared" si="1"/>
        <v>-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v>99677</v>
      </c>
      <c r="D29" s="36">
        <f>C29</f>
        <v>99677</v>
      </c>
      <c r="E29" s="89" t="str">
        <f t="shared" si="0"/>
        <v>-</v>
      </c>
      <c r="F29" s="90">
        <f t="shared" si="1"/>
        <v>1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22291</v>
      </c>
      <c r="D30" s="34">
        <f>D31+D32+D33+D41+D42+D48+D49+D50+D47</f>
        <v>22291</v>
      </c>
      <c r="E30" s="13" t="str">
        <f>IF(C30=D30,"-",D30-C30)</f>
        <v>-</v>
      </c>
      <c r="F30" s="91">
        <f t="shared" si="1"/>
        <v>1</v>
      </c>
      <c r="H30" s="105"/>
    </row>
    <row r="31" spans="1:8" ht="28.5" customHeight="1">
      <c r="A31" s="42" t="s">
        <v>19</v>
      </c>
      <c r="B31" s="51" t="s">
        <v>20</v>
      </c>
      <c r="C31" s="35">
        <v>845</v>
      </c>
      <c r="D31" s="35">
        <f>C31</f>
        <v>845</v>
      </c>
      <c r="E31" s="89" t="str">
        <f aca="true" t="shared" si="3" ref="E31:E51">IF(C31=D31,"-",D31-C31)</f>
        <v>-</v>
      </c>
      <c r="F31" s="90">
        <f t="shared" si="1"/>
        <v>1</v>
      </c>
      <c r="H31" s="105"/>
    </row>
    <row r="32" spans="1:8" ht="28.5" customHeight="1">
      <c r="A32" s="42" t="s">
        <v>21</v>
      </c>
      <c r="B32" s="51" t="s">
        <v>22</v>
      </c>
      <c r="C32" s="35">
        <v>2171</v>
      </c>
      <c r="D32" s="35">
        <f>C32</f>
        <v>2171</v>
      </c>
      <c r="E32" s="89" t="str">
        <f t="shared" si="3"/>
        <v>-</v>
      </c>
      <c r="F32" s="90">
        <f t="shared" si="1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f>C34+C36+C37+C38+C39+C40</f>
        <v>101</v>
      </c>
      <c r="D33" s="35">
        <f>D34+D36+D37+D38+D39+D40</f>
        <v>101</v>
      </c>
      <c r="E33" s="89" t="str">
        <f t="shared" si="3"/>
        <v>-</v>
      </c>
      <c r="F33" s="90">
        <f t="shared" si="1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v>22</v>
      </c>
      <c r="D34" s="35">
        <f>C34</f>
        <v>22</v>
      </c>
      <c r="E34" s="89" t="str">
        <f t="shared" si="3"/>
        <v>-</v>
      </c>
      <c r="F34" s="90">
        <f t="shared" si="1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v>22</v>
      </c>
      <c r="D35" s="35">
        <f aca="true" t="shared" si="4" ref="D35:D47">C35</f>
        <v>22</v>
      </c>
      <c r="E35" s="89" t="str">
        <f t="shared" si="3"/>
        <v>-</v>
      </c>
      <c r="F35" s="90">
        <f t="shared" si="1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1"/>
        <v>-</v>
      </c>
      <c r="H36" s="105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1"/>
        <v>-</v>
      </c>
      <c r="H37" s="105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v>50</v>
      </c>
      <c r="D39" s="35">
        <f t="shared" si="4"/>
        <v>50</v>
      </c>
      <c r="E39" s="89" t="str">
        <f t="shared" si="3"/>
        <v>-</v>
      </c>
      <c r="F39" s="90">
        <f t="shared" si="1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v>29</v>
      </c>
      <c r="D40" s="35">
        <f t="shared" si="4"/>
        <v>29</v>
      </c>
      <c r="E40" s="89" t="str">
        <f t="shared" si="3"/>
        <v>-</v>
      </c>
      <c r="F40" s="90">
        <f t="shared" si="1"/>
        <v>1</v>
      </c>
      <c r="H40" s="105"/>
    </row>
    <row r="41" spans="1:8" ht="28.5" customHeight="1">
      <c r="A41" s="42" t="s">
        <v>24</v>
      </c>
      <c r="B41" s="51" t="s">
        <v>25</v>
      </c>
      <c r="C41" s="35">
        <v>12449</v>
      </c>
      <c r="D41" s="35">
        <f t="shared" si="4"/>
        <v>12449</v>
      </c>
      <c r="E41" s="89" t="str">
        <f t="shared" si="3"/>
        <v>-</v>
      </c>
      <c r="F41" s="90">
        <f t="shared" si="1"/>
        <v>1</v>
      </c>
      <c r="H41" s="105"/>
    </row>
    <row r="42" spans="1:8" ht="28.5" customHeight="1">
      <c r="A42" s="42" t="s">
        <v>26</v>
      </c>
      <c r="B42" s="52" t="s">
        <v>61</v>
      </c>
      <c r="C42" s="35">
        <v>2516</v>
      </c>
      <c r="D42" s="35">
        <f>SUM(D43:D46)</f>
        <v>2516</v>
      </c>
      <c r="E42" s="89" t="str">
        <f t="shared" si="3"/>
        <v>-</v>
      </c>
      <c r="F42" s="90">
        <f t="shared" si="1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v>1891</v>
      </c>
      <c r="D43" s="35">
        <f>C43</f>
        <v>1891</v>
      </c>
      <c r="E43" s="89" t="str">
        <f t="shared" si="3"/>
        <v>-</v>
      </c>
      <c r="F43" s="90">
        <f t="shared" si="1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v>305</v>
      </c>
      <c r="D44" s="35">
        <f>C44</f>
        <v>305</v>
      </c>
      <c r="E44" s="89" t="str">
        <f t="shared" si="3"/>
        <v>-</v>
      </c>
      <c r="F44" s="90">
        <f t="shared" si="1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1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v>320</v>
      </c>
      <c r="D46" s="35">
        <f>C46</f>
        <v>320</v>
      </c>
      <c r="E46" s="89" t="str">
        <f t="shared" si="3"/>
        <v>-</v>
      </c>
      <c r="F46" s="90">
        <f t="shared" si="1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05"/>
    </row>
    <row r="48" spans="1:8" ht="48" customHeight="1">
      <c r="A48" s="42" t="s">
        <v>29</v>
      </c>
      <c r="B48" s="51" t="s">
        <v>116</v>
      </c>
      <c r="C48" s="36">
        <v>3520</v>
      </c>
      <c r="D48" s="35">
        <f>C48</f>
        <v>3520</v>
      </c>
      <c r="E48" s="89" t="str">
        <f t="shared" si="3"/>
        <v>-</v>
      </c>
      <c r="F48" s="92">
        <f t="shared" si="5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v>480</v>
      </c>
      <c r="D49" s="35">
        <f>C49</f>
        <v>480</v>
      </c>
      <c r="E49" s="89" t="str">
        <f t="shared" si="3"/>
        <v>-</v>
      </c>
      <c r="F49" s="92">
        <f t="shared" si="5"/>
        <v>1</v>
      </c>
      <c r="H49" s="105"/>
    </row>
    <row r="50" spans="1:8" ht="35.25" customHeight="1">
      <c r="A50" s="42" t="s">
        <v>32</v>
      </c>
      <c r="B50" s="51" t="s">
        <v>33</v>
      </c>
      <c r="C50" s="35">
        <v>209</v>
      </c>
      <c r="D50" s="35">
        <f>C50</f>
        <v>209</v>
      </c>
      <c r="E50" s="89" t="str">
        <f t="shared" si="3"/>
        <v>-</v>
      </c>
      <c r="F50" s="90">
        <f t="shared" si="5"/>
        <v>1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SUM(C52:C55)</f>
        <v>10554</v>
      </c>
      <c r="D51" s="38">
        <f>SUM(D52:D55)</f>
        <v>10554</v>
      </c>
      <c r="E51" s="13" t="str">
        <f t="shared" si="3"/>
        <v>-</v>
      </c>
      <c r="F51" s="93">
        <f t="shared" si="5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v>247</v>
      </c>
      <c r="D52" s="35">
        <f>C52</f>
        <v>247</v>
      </c>
      <c r="E52" s="94" t="str">
        <f>IF(C52=D52,"-",D52-C52)</f>
        <v>-</v>
      </c>
      <c r="F52" s="100">
        <f t="shared" si="5"/>
        <v>1</v>
      </c>
      <c r="H52" s="105"/>
    </row>
    <row r="53" spans="1:8" ht="31.5" customHeight="1">
      <c r="A53" s="42" t="s">
        <v>35</v>
      </c>
      <c r="B53" s="51" t="s">
        <v>63</v>
      </c>
      <c r="C53" s="35">
        <v>10057</v>
      </c>
      <c r="D53" s="35">
        <f>C53</f>
        <v>10057</v>
      </c>
      <c r="E53" s="94" t="str">
        <f>IF(C53=D53,"-",D53-C53)</f>
        <v>-</v>
      </c>
      <c r="F53" s="100">
        <f t="shared" si="5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v>250</v>
      </c>
      <c r="D55" s="35">
        <f>C55</f>
        <v>250</v>
      </c>
      <c r="E55" s="94" t="str">
        <f>IF(C55=D55,"-",D55-C55)</f>
        <v>-</v>
      </c>
      <c r="F55" s="100">
        <f t="shared" si="5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v>0</v>
      </c>
      <c r="D56" s="38">
        <f>C56+1888</f>
        <v>1888</v>
      </c>
      <c r="E56" s="13">
        <f>IF(C56=D56,"-",D56-C56)</f>
        <v>1888</v>
      </c>
      <c r="F56" s="93" t="str">
        <f>IF(C56=0,"-",D56/C56)</f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xSplit="2" ySplit="7" topLeftCell="C41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30" t="str">
        <f>NFZ!A1</f>
        <v>ZMIANA PLANU FINANSOWEGO NARODOWEGO FUNDUSZU ZDROWIA NA 2009 ROK Z 6 MAJA 2009 R.</v>
      </c>
      <c r="B1" s="130"/>
      <c r="C1" s="130"/>
      <c r="D1" s="130"/>
      <c r="E1" s="130"/>
      <c r="F1" s="130"/>
    </row>
    <row r="2" spans="1:3" s="61" customFormat="1" ht="33" customHeight="1">
      <c r="A2" s="128" t="s">
        <v>80</v>
      </c>
      <c r="B2" s="128"/>
      <c r="C2" s="128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1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1596858</v>
      </c>
      <c r="D7" s="16">
        <f>D8+D9+D10+D12+D13+D14+D15+D16+D17+D18+D19+D20+D21+D22+D24+D25+D26+D27</f>
        <v>1596858</v>
      </c>
      <c r="E7" s="13" t="str">
        <f>IF(C7=D7,"-",D7-C7)</f>
        <v>-</v>
      </c>
      <c r="F7" s="88">
        <f>IF(C7=0,"-",D7/C7)</f>
        <v>1</v>
      </c>
      <c r="H7" s="105"/>
    </row>
    <row r="8" spans="1:8" ht="31.5" customHeight="1">
      <c r="A8" s="40" t="s">
        <v>1</v>
      </c>
      <c r="B8" s="103" t="s">
        <v>168</v>
      </c>
      <c r="C8" s="36">
        <v>195164</v>
      </c>
      <c r="D8" s="36">
        <f>C8</f>
        <v>195164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5"/>
    </row>
    <row r="9" spans="1:8" ht="31.5" customHeight="1">
      <c r="A9" s="40" t="s">
        <v>2</v>
      </c>
      <c r="B9" s="103" t="s">
        <v>169</v>
      </c>
      <c r="C9" s="36">
        <v>135596</v>
      </c>
      <c r="D9" s="36">
        <f>C9</f>
        <v>135596</v>
      </c>
      <c r="E9" s="89" t="str">
        <f t="shared" si="0"/>
        <v>-</v>
      </c>
      <c r="F9" s="90">
        <f t="shared" si="1"/>
        <v>1</v>
      </c>
      <c r="H9" s="105"/>
    </row>
    <row r="10" spans="1:8" ht="31.5" customHeight="1">
      <c r="A10" s="40" t="s">
        <v>3</v>
      </c>
      <c r="B10" s="103" t="s">
        <v>159</v>
      </c>
      <c r="C10" s="36">
        <v>767789</v>
      </c>
      <c r="D10" s="36">
        <f>C10</f>
        <v>767789</v>
      </c>
      <c r="E10" s="89" t="str">
        <f t="shared" si="0"/>
        <v>-</v>
      </c>
      <c r="F10" s="90">
        <f t="shared" si="1"/>
        <v>1</v>
      </c>
      <c r="H10" s="105"/>
    </row>
    <row r="11" spans="1:8" ht="31.5" customHeight="1">
      <c r="A11" s="104" t="s">
        <v>64</v>
      </c>
      <c r="B11" s="45" t="s">
        <v>65</v>
      </c>
      <c r="C11" s="36">
        <v>32000</v>
      </c>
      <c r="D11" s="36">
        <f aca="true" t="shared" si="2" ref="D11:D28">C11</f>
        <v>32000</v>
      </c>
      <c r="E11" s="89" t="str">
        <f t="shared" si="0"/>
        <v>-</v>
      </c>
      <c r="F11" s="90">
        <f t="shared" si="1"/>
        <v>1</v>
      </c>
      <c r="H11" s="105"/>
    </row>
    <row r="12" spans="1:8" ht="31.5" customHeight="1">
      <c r="A12" s="40" t="s">
        <v>4</v>
      </c>
      <c r="B12" s="103" t="s">
        <v>175</v>
      </c>
      <c r="C12" s="36">
        <v>68790</v>
      </c>
      <c r="D12" s="36">
        <f>C12</f>
        <v>68790</v>
      </c>
      <c r="E12" s="89" t="str">
        <f t="shared" si="0"/>
        <v>-</v>
      </c>
      <c r="F12" s="90">
        <f t="shared" si="1"/>
        <v>1</v>
      </c>
      <c r="H12" s="105"/>
    </row>
    <row r="13" spans="1:8" ht="31.5" customHeight="1">
      <c r="A13" s="40" t="s">
        <v>5</v>
      </c>
      <c r="B13" s="103" t="s">
        <v>170</v>
      </c>
      <c r="C13" s="36">
        <v>39796</v>
      </c>
      <c r="D13" s="36">
        <f>C13</f>
        <v>39796</v>
      </c>
      <c r="E13" s="89" t="str">
        <f t="shared" si="0"/>
        <v>-</v>
      </c>
      <c r="F13" s="90">
        <f t="shared" si="1"/>
        <v>1</v>
      </c>
      <c r="H13" s="105"/>
    </row>
    <row r="14" spans="1:8" ht="31.5" customHeight="1">
      <c r="A14" s="40" t="s">
        <v>6</v>
      </c>
      <c r="B14" s="103" t="s">
        <v>179</v>
      </c>
      <c r="C14" s="36">
        <v>18845</v>
      </c>
      <c r="D14" s="36">
        <f>C14</f>
        <v>18845</v>
      </c>
      <c r="E14" s="89" t="str">
        <f t="shared" si="0"/>
        <v>-</v>
      </c>
      <c r="F14" s="90">
        <f t="shared" si="1"/>
        <v>1</v>
      </c>
      <c r="H14" s="105"/>
    </row>
    <row r="15" spans="1:8" ht="31.5" customHeight="1">
      <c r="A15" s="40" t="s">
        <v>7</v>
      </c>
      <c r="B15" s="103" t="s">
        <v>178</v>
      </c>
      <c r="C15" s="36">
        <v>7779</v>
      </c>
      <c r="D15" s="36">
        <f>C15</f>
        <v>7779</v>
      </c>
      <c r="E15" s="89" t="str">
        <f>IF(C15=D15,"-",D15-C15)</f>
        <v>-</v>
      </c>
      <c r="F15" s="90">
        <f>IF(C15=0,"-",D15/C15)</f>
        <v>1</v>
      </c>
      <c r="H15" s="105"/>
    </row>
    <row r="16" spans="1:8" ht="31.5" customHeight="1">
      <c r="A16" s="40" t="s">
        <v>8</v>
      </c>
      <c r="B16" s="103" t="s">
        <v>171</v>
      </c>
      <c r="C16" s="36">
        <v>65996</v>
      </c>
      <c r="D16" s="36">
        <f>C16</f>
        <v>65996</v>
      </c>
      <c r="E16" s="89" t="str">
        <f t="shared" si="0"/>
        <v>-</v>
      </c>
      <c r="F16" s="90">
        <f t="shared" si="1"/>
        <v>1</v>
      </c>
      <c r="H16" s="105"/>
    </row>
    <row r="17" spans="1:8" ht="31.5" customHeight="1">
      <c r="A17" s="40" t="s">
        <v>9</v>
      </c>
      <c r="B17" s="103" t="s">
        <v>172</v>
      </c>
      <c r="C17" s="36">
        <v>22000</v>
      </c>
      <c r="D17" s="36">
        <f t="shared" si="2"/>
        <v>22000</v>
      </c>
      <c r="E17" s="89" t="str">
        <f t="shared" si="0"/>
        <v>-</v>
      </c>
      <c r="F17" s="90">
        <f t="shared" si="1"/>
        <v>1</v>
      </c>
      <c r="H17" s="105"/>
    </row>
    <row r="18" spans="1:8" ht="31.5" customHeight="1">
      <c r="A18" s="40" t="s">
        <v>10</v>
      </c>
      <c r="B18" s="103" t="s">
        <v>180</v>
      </c>
      <c r="C18" s="36">
        <v>1200</v>
      </c>
      <c r="D18" s="36">
        <f t="shared" si="2"/>
        <v>1200</v>
      </c>
      <c r="E18" s="89" t="str">
        <f t="shared" si="0"/>
        <v>-</v>
      </c>
      <c r="F18" s="90">
        <f t="shared" si="1"/>
        <v>1</v>
      </c>
      <c r="H18" s="105"/>
    </row>
    <row r="19" spans="1:8" ht="46.5" customHeight="1">
      <c r="A19" s="40" t="s">
        <v>11</v>
      </c>
      <c r="B19" s="103" t="s">
        <v>173</v>
      </c>
      <c r="C19" s="36">
        <v>4652</v>
      </c>
      <c r="D19" s="36">
        <f>C19</f>
        <v>4652</v>
      </c>
      <c r="E19" s="89" t="str">
        <f t="shared" si="0"/>
        <v>-</v>
      </c>
      <c r="F19" s="90">
        <f t="shared" si="1"/>
        <v>1</v>
      </c>
      <c r="H19" s="105"/>
    </row>
    <row r="20" spans="1:8" ht="31.5" customHeight="1">
      <c r="A20" s="40" t="s">
        <v>12</v>
      </c>
      <c r="B20" s="103" t="s">
        <v>174</v>
      </c>
      <c r="C20" s="36">
        <v>35051</v>
      </c>
      <c r="D20" s="36">
        <f>C20</f>
        <v>35051</v>
      </c>
      <c r="E20" s="89" t="str">
        <f t="shared" si="0"/>
        <v>-</v>
      </c>
      <c r="F20" s="90">
        <f t="shared" si="1"/>
        <v>1</v>
      </c>
      <c r="H20" s="105"/>
    </row>
    <row r="21" spans="1:8" ht="31.5" customHeight="1">
      <c r="A21" s="40" t="s">
        <v>14</v>
      </c>
      <c r="B21" s="46" t="s">
        <v>13</v>
      </c>
      <c r="C21" s="36">
        <v>18000</v>
      </c>
      <c r="D21" s="36">
        <f t="shared" si="2"/>
        <v>18000</v>
      </c>
      <c r="E21" s="89" t="str">
        <f t="shared" si="0"/>
        <v>-</v>
      </c>
      <c r="F21" s="90">
        <f t="shared" si="1"/>
        <v>1</v>
      </c>
      <c r="H21" s="105"/>
    </row>
    <row r="22" spans="1:8" ht="31.5" customHeight="1">
      <c r="A22" s="41" t="s">
        <v>15</v>
      </c>
      <c r="B22" s="103" t="s">
        <v>176</v>
      </c>
      <c r="C22" s="36">
        <v>216000</v>
      </c>
      <c r="D22" s="36">
        <f t="shared" si="2"/>
        <v>216000</v>
      </c>
      <c r="E22" s="89" t="str">
        <f t="shared" si="0"/>
        <v>-</v>
      </c>
      <c r="F22" s="90">
        <f t="shared" si="1"/>
        <v>1</v>
      </c>
      <c r="H22" s="105"/>
    </row>
    <row r="23" spans="1:8" ht="31.5" customHeight="1">
      <c r="A23" s="39" t="s">
        <v>181</v>
      </c>
      <c r="B23" s="45" t="s">
        <v>66</v>
      </c>
      <c r="C23" s="36">
        <v>1500</v>
      </c>
      <c r="D23" s="36">
        <f t="shared" si="2"/>
        <v>1500</v>
      </c>
      <c r="E23" s="89" t="str">
        <f t="shared" si="0"/>
        <v>-</v>
      </c>
      <c r="F23" s="90">
        <f t="shared" si="1"/>
        <v>1</v>
      </c>
      <c r="H23" s="105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2"/>
        <v>0</v>
      </c>
      <c r="E24" s="89" t="str">
        <f>IF(C24=D24,"-",D24-C24)</f>
        <v>-</v>
      </c>
      <c r="F24" s="90" t="str">
        <f>IF(C24=0,"-",D24/C24)</f>
        <v>-</v>
      </c>
      <c r="H24" s="105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2"/>
        <v>0</v>
      </c>
      <c r="E25" s="89" t="str">
        <f>IF(C25=D25,"-",D25-C25)</f>
        <v>-</v>
      </c>
      <c r="F25" s="90" t="str">
        <f>IF(C25=0,"-",D25/C25)</f>
        <v>-</v>
      </c>
      <c r="H25" s="105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2"/>
        <v>0</v>
      </c>
      <c r="E26" s="89" t="str">
        <f>IF(C26=D26,"-",D26-C26)</f>
        <v>-</v>
      </c>
      <c r="F26" s="90" t="str">
        <f>IF(C26=0,"-",D26/C26)</f>
        <v>-</v>
      </c>
      <c r="H26" s="105"/>
    </row>
    <row r="27" spans="1:8" ht="33" customHeight="1">
      <c r="A27" s="42" t="s">
        <v>140</v>
      </c>
      <c r="B27" s="48" t="s">
        <v>143</v>
      </c>
      <c r="C27" s="36">
        <v>200</v>
      </c>
      <c r="D27" s="36">
        <f>C27</f>
        <v>200</v>
      </c>
      <c r="E27" s="89" t="str">
        <f>IF(C27=D27,"-",D27-C27)</f>
        <v>-</v>
      </c>
      <c r="F27" s="90">
        <f>IF(C27=0,"-",D27/C27)</f>
        <v>1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2"/>
        <v>0</v>
      </c>
      <c r="E28" s="89" t="str">
        <f t="shared" si="0"/>
        <v>-</v>
      </c>
      <c r="F28" s="90" t="str">
        <f t="shared" si="1"/>
        <v>-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v>63855</v>
      </c>
      <c r="D29" s="36">
        <f>C29</f>
        <v>63855</v>
      </c>
      <c r="E29" s="89" t="str">
        <f t="shared" si="0"/>
        <v>-</v>
      </c>
      <c r="F29" s="90">
        <f t="shared" si="1"/>
        <v>1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13648</v>
      </c>
      <c r="D30" s="34">
        <f>D31+D32+D33+D41+D42+D48+D49+D50+D47</f>
        <v>13648</v>
      </c>
      <c r="E30" s="13" t="str">
        <f>IF(C30=D30,"-",D30-C30)</f>
        <v>-</v>
      </c>
      <c r="F30" s="91">
        <f t="shared" si="1"/>
        <v>1</v>
      </c>
      <c r="H30" s="105"/>
    </row>
    <row r="31" spans="1:8" ht="28.5" customHeight="1">
      <c r="A31" s="42" t="s">
        <v>19</v>
      </c>
      <c r="B31" s="51" t="s">
        <v>20</v>
      </c>
      <c r="C31" s="35">
        <v>447</v>
      </c>
      <c r="D31" s="35">
        <f>C31</f>
        <v>447</v>
      </c>
      <c r="E31" s="89" t="str">
        <f aca="true" t="shared" si="3" ref="E31:E51">IF(C31=D31,"-",D31-C31)</f>
        <v>-</v>
      </c>
      <c r="F31" s="90">
        <f t="shared" si="1"/>
        <v>1</v>
      </c>
      <c r="H31" s="105"/>
    </row>
    <row r="32" spans="1:8" ht="28.5" customHeight="1">
      <c r="A32" s="42" t="s">
        <v>21</v>
      </c>
      <c r="B32" s="51" t="s">
        <v>22</v>
      </c>
      <c r="C32" s="35">
        <v>995</v>
      </c>
      <c r="D32" s="35">
        <f>C32</f>
        <v>995</v>
      </c>
      <c r="E32" s="89" t="str">
        <f t="shared" si="3"/>
        <v>-</v>
      </c>
      <c r="F32" s="90">
        <f t="shared" si="1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v>165</v>
      </c>
      <c r="D33" s="35">
        <f>D34+D36+D37+D38+D39+D40</f>
        <v>165</v>
      </c>
      <c r="E33" s="89" t="str">
        <f t="shared" si="3"/>
        <v>-</v>
      </c>
      <c r="F33" s="90">
        <f t="shared" si="1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v>14</v>
      </c>
      <c r="D34" s="35">
        <f>C34</f>
        <v>14</v>
      </c>
      <c r="E34" s="89" t="str">
        <f t="shared" si="3"/>
        <v>-</v>
      </c>
      <c r="F34" s="90">
        <f t="shared" si="1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v>14</v>
      </c>
      <c r="D35" s="35">
        <f aca="true" t="shared" si="4" ref="D35:D47">C35</f>
        <v>14</v>
      </c>
      <c r="E35" s="89" t="str">
        <f t="shared" si="3"/>
        <v>-</v>
      </c>
      <c r="F35" s="90">
        <f t="shared" si="1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v>15</v>
      </c>
      <c r="D36" s="35">
        <f t="shared" si="4"/>
        <v>15</v>
      </c>
      <c r="E36" s="89" t="str">
        <f t="shared" si="3"/>
        <v>-</v>
      </c>
      <c r="F36" s="90">
        <f t="shared" si="1"/>
        <v>1</v>
      </c>
      <c r="H36" s="105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1"/>
        <v>-</v>
      </c>
      <c r="H37" s="105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v>131</v>
      </c>
      <c r="D39" s="35">
        <f t="shared" si="4"/>
        <v>131</v>
      </c>
      <c r="E39" s="89" t="str">
        <f t="shared" si="3"/>
        <v>-</v>
      </c>
      <c r="F39" s="90">
        <f t="shared" si="1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v>5</v>
      </c>
      <c r="D40" s="35">
        <f t="shared" si="4"/>
        <v>5</v>
      </c>
      <c r="E40" s="89" t="str">
        <f t="shared" si="3"/>
        <v>-</v>
      </c>
      <c r="F40" s="90">
        <f t="shared" si="1"/>
        <v>1</v>
      </c>
      <c r="H40" s="105"/>
    </row>
    <row r="41" spans="1:8" ht="28.5" customHeight="1">
      <c r="A41" s="42" t="s">
        <v>24</v>
      </c>
      <c r="B41" s="51" t="s">
        <v>25</v>
      </c>
      <c r="C41" s="35">
        <v>8761</v>
      </c>
      <c r="D41" s="35">
        <f t="shared" si="4"/>
        <v>8761</v>
      </c>
      <c r="E41" s="89" t="str">
        <f t="shared" si="3"/>
        <v>-</v>
      </c>
      <c r="F41" s="90">
        <f t="shared" si="1"/>
        <v>1</v>
      </c>
      <c r="H41" s="105"/>
    </row>
    <row r="42" spans="1:8" ht="28.5" customHeight="1">
      <c r="A42" s="42" t="s">
        <v>26</v>
      </c>
      <c r="B42" s="52" t="s">
        <v>61</v>
      </c>
      <c r="C42" s="35">
        <v>1775</v>
      </c>
      <c r="D42" s="35">
        <f>SUM(D43:D46)</f>
        <v>1775</v>
      </c>
      <c r="E42" s="89" t="str">
        <f t="shared" si="3"/>
        <v>-</v>
      </c>
      <c r="F42" s="90">
        <f t="shared" si="1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v>1331</v>
      </c>
      <c r="D43" s="35">
        <f>C43</f>
        <v>1331</v>
      </c>
      <c r="E43" s="89" t="str">
        <f t="shared" si="3"/>
        <v>-</v>
      </c>
      <c r="F43" s="90">
        <f t="shared" si="1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v>215</v>
      </c>
      <c r="D44" s="35">
        <f>C44</f>
        <v>215</v>
      </c>
      <c r="E44" s="89" t="str">
        <f t="shared" si="3"/>
        <v>-</v>
      </c>
      <c r="F44" s="90">
        <f t="shared" si="1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1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v>229</v>
      </c>
      <c r="D46" s="35">
        <f>C46</f>
        <v>229</v>
      </c>
      <c r="E46" s="89" t="str">
        <f t="shared" si="3"/>
        <v>-</v>
      </c>
      <c r="F46" s="90">
        <f t="shared" si="1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05"/>
    </row>
    <row r="48" spans="1:8" ht="48" customHeight="1">
      <c r="A48" s="42" t="s">
        <v>29</v>
      </c>
      <c r="B48" s="51" t="s">
        <v>116</v>
      </c>
      <c r="C48" s="36">
        <v>1053</v>
      </c>
      <c r="D48" s="35">
        <f>C48</f>
        <v>1053</v>
      </c>
      <c r="E48" s="89" t="str">
        <f t="shared" si="3"/>
        <v>-</v>
      </c>
      <c r="F48" s="92">
        <f t="shared" si="5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v>234</v>
      </c>
      <c r="D49" s="35">
        <f>C49</f>
        <v>234</v>
      </c>
      <c r="E49" s="89" t="str">
        <f t="shared" si="3"/>
        <v>-</v>
      </c>
      <c r="F49" s="92">
        <f t="shared" si="5"/>
        <v>1</v>
      </c>
      <c r="H49" s="105"/>
    </row>
    <row r="50" spans="1:8" ht="35.25" customHeight="1">
      <c r="A50" s="42" t="s">
        <v>32</v>
      </c>
      <c r="B50" s="51" t="s">
        <v>33</v>
      </c>
      <c r="C50" s="35">
        <v>218</v>
      </c>
      <c r="D50" s="35">
        <f>C50</f>
        <v>218</v>
      </c>
      <c r="E50" s="89" t="str">
        <f t="shared" si="3"/>
        <v>-</v>
      </c>
      <c r="F50" s="90">
        <f t="shared" si="5"/>
        <v>1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SUM(C52:C55)</f>
        <v>7121</v>
      </c>
      <c r="D51" s="38">
        <f>SUM(D52:D55)</f>
        <v>7121</v>
      </c>
      <c r="E51" s="13" t="str">
        <f t="shared" si="3"/>
        <v>-</v>
      </c>
      <c r="F51" s="93">
        <f t="shared" si="5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v>175</v>
      </c>
      <c r="D52" s="35">
        <f>C52</f>
        <v>175</v>
      </c>
      <c r="E52" s="94" t="str">
        <f>IF(C52=D52,"-",D52-C52)</f>
        <v>-</v>
      </c>
      <c r="F52" s="100">
        <f t="shared" si="5"/>
        <v>1</v>
      </c>
      <c r="H52" s="105"/>
    </row>
    <row r="53" spans="1:8" ht="31.5" customHeight="1">
      <c r="A53" s="42" t="s">
        <v>35</v>
      </c>
      <c r="B53" s="51" t="s">
        <v>63</v>
      </c>
      <c r="C53" s="35">
        <v>6496</v>
      </c>
      <c r="D53" s="35">
        <f>C53</f>
        <v>6496</v>
      </c>
      <c r="E53" s="94" t="str">
        <f>IF(C53=D53,"-",D53-C53)</f>
        <v>-</v>
      </c>
      <c r="F53" s="100">
        <f t="shared" si="5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v>450</v>
      </c>
      <c r="D55" s="35">
        <f>C55</f>
        <v>450</v>
      </c>
      <c r="E55" s="94" t="str">
        <f>IF(C55=D55,"-",D55-C55)</f>
        <v>-</v>
      </c>
      <c r="F55" s="100">
        <f t="shared" si="5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v>0</v>
      </c>
      <c r="D56" s="38">
        <f>C56+48</f>
        <v>48</v>
      </c>
      <c r="E56" s="13">
        <f>IF(C56=D56,"-",D56-C56)</f>
        <v>48</v>
      </c>
      <c r="F56" s="93" t="str">
        <f>IF(C56=0,"-",D56/C56)</f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xSplit="2" ySplit="7" topLeftCell="C29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C34" sqref="C34:C40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30" t="str">
        <f>NFZ!A1</f>
        <v>ZMIANA PLANU FINANSOWEGO NARODOWEGO FUNDUSZU ZDROWIA NA 2009 ROK Z 6 MAJA 2009 R.</v>
      </c>
      <c r="B1" s="130"/>
      <c r="C1" s="130"/>
      <c r="D1" s="130"/>
      <c r="E1" s="130"/>
      <c r="F1" s="130"/>
    </row>
    <row r="2" spans="1:3" s="61" customFormat="1" ht="33" customHeight="1">
      <c r="A2" s="128" t="s">
        <v>81</v>
      </c>
      <c r="B2" s="128"/>
      <c r="C2" s="128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1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3167418</v>
      </c>
      <c r="D7" s="16">
        <f>D8+D9+D10+D12+D13+D14+D15+D16+D17+D18+D19+D20+D21+D22+D24+D25+D26+D27</f>
        <v>3167418</v>
      </c>
      <c r="E7" s="13" t="str">
        <f>IF(C7=D7,"-",D7-C7)</f>
        <v>-</v>
      </c>
      <c r="F7" s="88">
        <f>IF(C7=0,"-",D7/C7)</f>
        <v>1</v>
      </c>
      <c r="H7" s="105"/>
    </row>
    <row r="8" spans="1:8" ht="31.5" customHeight="1">
      <c r="A8" s="40" t="s">
        <v>1</v>
      </c>
      <c r="B8" s="103" t="s">
        <v>168</v>
      </c>
      <c r="C8" s="36">
        <v>407096</v>
      </c>
      <c r="D8" s="36">
        <f>C8</f>
        <v>407096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5"/>
    </row>
    <row r="9" spans="1:8" ht="31.5" customHeight="1">
      <c r="A9" s="40" t="s">
        <v>2</v>
      </c>
      <c r="B9" s="103" t="s">
        <v>169</v>
      </c>
      <c r="C9" s="36">
        <v>282979</v>
      </c>
      <c r="D9" s="36">
        <f>C9</f>
        <v>282979</v>
      </c>
      <c r="E9" s="89" t="str">
        <f t="shared" si="0"/>
        <v>-</v>
      </c>
      <c r="F9" s="90">
        <f t="shared" si="1"/>
        <v>1</v>
      </c>
      <c r="H9" s="105"/>
    </row>
    <row r="10" spans="1:8" ht="31.5" customHeight="1">
      <c r="A10" s="40" t="s">
        <v>3</v>
      </c>
      <c r="B10" s="103" t="s">
        <v>159</v>
      </c>
      <c r="C10" s="36">
        <v>1469543</v>
      </c>
      <c r="D10" s="36">
        <f>C10</f>
        <v>1469543</v>
      </c>
      <c r="E10" s="89" t="str">
        <f t="shared" si="0"/>
        <v>-</v>
      </c>
      <c r="F10" s="90">
        <f t="shared" si="1"/>
        <v>1</v>
      </c>
      <c r="H10" s="105"/>
    </row>
    <row r="11" spans="1:8" ht="31.5" customHeight="1">
      <c r="A11" s="104" t="s">
        <v>64</v>
      </c>
      <c r="B11" s="45" t="s">
        <v>65</v>
      </c>
      <c r="C11" s="36">
        <v>56066</v>
      </c>
      <c r="D11" s="36">
        <f>C11</f>
        <v>56066</v>
      </c>
      <c r="E11" s="89" t="str">
        <f t="shared" si="0"/>
        <v>-</v>
      </c>
      <c r="F11" s="90">
        <f t="shared" si="1"/>
        <v>1</v>
      </c>
      <c r="H11" s="105"/>
    </row>
    <row r="12" spans="1:8" ht="31.5" customHeight="1">
      <c r="A12" s="40" t="s">
        <v>4</v>
      </c>
      <c r="B12" s="103" t="s">
        <v>175</v>
      </c>
      <c r="C12" s="36">
        <v>121899</v>
      </c>
      <c r="D12" s="36">
        <f aca="true" t="shared" si="2" ref="D12:D17">C12</f>
        <v>121899</v>
      </c>
      <c r="E12" s="89" t="str">
        <f t="shared" si="0"/>
        <v>-</v>
      </c>
      <c r="F12" s="90">
        <f t="shared" si="1"/>
        <v>1</v>
      </c>
      <c r="H12" s="105"/>
    </row>
    <row r="13" spans="1:8" ht="31.5" customHeight="1">
      <c r="A13" s="40" t="s">
        <v>5</v>
      </c>
      <c r="B13" s="103" t="s">
        <v>170</v>
      </c>
      <c r="C13" s="36">
        <v>84189</v>
      </c>
      <c r="D13" s="36">
        <f t="shared" si="2"/>
        <v>84189</v>
      </c>
      <c r="E13" s="89" t="str">
        <f t="shared" si="0"/>
        <v>-</v>
      </c>
      <c r="F13" s="90">
        <f t="shared" si="1"/>
        <v>1</v>
      </c>
      <c r="H13" s="105"/>
    </row>
    <row r="14" spans="1:8" ht="31.5" customHeight="1">
      <c r="A14" s="40" t="s">
        <v>6</v>
      </c>
      <c r="B14" s="103" t="s">
        <v>179</v>
      </c>
      <c r="C14" s="36">
        <v>30316</v>
      </c>
      <c r="D14" s="36">
        <f t="shared" si="2"/>
        <v>30316</v>
      </c>
      <c r="E14" s="89" t="str">
        <f t="shared" si="0"/>
        <v>-</v>
      </c>
      <c r="F14" s="90">
        <f t="shared" si="1"/>
        <v>1</v>
      </c>
      <c r="H14" s="105"/>
    </row>
    <row r="15" spans="1:8" ht="31.5" customHeight="1">
      <c r="A15" s="40" t="s">
        <v>7</v>
      </c>
      <c r="B15" s="103" t="s">
        <v>178</v>
      </c>
      <c r="C15" s="36">
        <v>15432</v>
      </c>
      <c r="D15" s="36">
        <f t="shared" si="2"/>
        <v>15432</v>
      </c>
      <c r="E15" s="89" t="str">
        <f>IF(C15=D15,"-",D15-C15)</f>
        <v>-</v>
      </c>
      <c r="F15" s="90">
        <f>IF(C15=0,"-",D15/C15)</f>
        <v>1</v>
      </c>
      <c r="H15" s="105"/>
    </row>
    <row r="16" spans="1:8" ht="31.5" customHeight="1">
      <c r="A16" s="40" t="s">
        <v>8</v>
      </c>
      <c r="B16" s="103" t="s">
        <v>171</v>
      </c>
      <c r="C16" s="36">
        <v>129013</v>
      </c>
      <c r="D16" s="36">
        <f t="shared" si="2"/>
        <v>129013</v>
      </c>
      <c r="E16" s="89" t="str">
        <f t="shared" si="0"/>
        <v>-</v>
      </c>
      <c r="F16" s="90">
        <f t="shared" si="1"/>
        <v>1</v>
      </c>
      <c r="H16" s="105"/>
    </row>
    <row r="17" spans="1:8" ht="31.5" customHeight="1">
      <c r="A17" s="40" t="s">
        <v>9</v>
      </c>
      <c r="B17" s="103" t="s">
        <v>172</v>
      </c>
      <c r="C17" s="36">
        <v>43641</v>
      </c>
      <c r="D17" s="36">
        <f t="shared" si="2"/>
        <v>43641</v>
      </c>
      <c r="E17" s="89" t="str">
        <f t="shared" si="0"/>
        <v>-</v>
      </c>
      <c r="F17" s="90">
        <f t="shared" si="1"/>
        <v>1</v>
      </c>
      <c r="H17" s="105"/>
    </row>
    <row r="18" spans="1:8" ht="31.5" customHeight="1">
      <c r="A18" s="40" t="s">
        <v>10</v>
      </c>
      <c r="B18" s="103" t="s">
        <v>180</v>
      </c>
      <c r="C18" s="36">
        <v>1459</v>
      </c>
      <c r="D18" s="36">
        <f aca="true" t="shared" si="3" ref="D18:D29">C18</f>
        <v>1459</v>
      </c>
      <c r="E18" s="89" t="str">
        <f t="shared" si="0"/>
        <v>-</v>
      </c>
      <c r="F18" s="90">
        <f t="shared" si="1"/>
        <v>1</v>
      </c>
      <c r="H18" s="105"/>
    </row>
    <row r="19" spans="1:8" ht="46.5" customHeight="1">
      <c r="A19" s="40" t="s">
        <v>11</v>
      </c>
      <c r="B19" s="103" t="s">
        <v>173</v>
      </c>
      <c r="C19" s="36">
        <v>8501</v>
      </c>
      <c r="D19" s="36">
        <f t="shared" si="3"/>
        <v>8501</v>
      </c>
      <c r="E19" s="89" t="str">
        <f t="shared" si="0"/>
        <v>-</v>
      </c>
      <c r="F19" s="90">
        <f t="shared" si="1"/>
        <v>1</v>
      </c>
      <c r="H19" s="105"/>
    </row>
    <row r="20" spans="1:8" ht="31.5" customHeight="1">
      <c r="A20" s="40" t="s">
        <v>12</v>
      </c>
      <c r="B20" s="103" t="s">
        <v>174</v>
      </c>
      <c r="C20" s="36">
        <v>83165</v>
      </c>
      <c r="D20" s="36">
        <f t="shared" si="3"/>
        <v>83165</v>
      </c>
      <c r="E20" s="89" t="str">
        <f t="shared" si="0"/>
        <v>-</v>
      </c>
      <c r="F20" s="90">
        <f t="shared" si="1"/>
        <v>1</v>
      </c>
      <c r="H20" s="105"/>
    </row>
    <row r="21" spans="1:8" ht="31.5" customHeight="1">
      <c r="A21" s="40" t="s">
        <v>14</v>
      </c>
      <c r="B21" s="46" t="s">
        <v>13</v>
      </c>
      <c r="C21" s="36">
        <v>30880</v>
      </c>
      <c r="D21" s="36">
        <f t="shared" si="3"/>
        <v>30880</v>
      </c>
      <c r="E21" s="89" t="str">
        <f t="shared" si="0"/>
        <v>-</v>
      </c>
      <c r="F21" s="90">
        <f t="shared" si="1"/>
        <v>1</v>
      </c>
      <c r="H21" s="105"/>
    </row>
    <row r="22" spans="1:8" ht="31.5" customHeight="1">
      <c r="A22" s="41" t="s">
        <v>15</v>
      </c>
      <c r="B22" s="103" t="s">
        <v>176</v>
      </c>
      <c r="C22" s="36">
        <v>459000</v>
      </c>
      <c r="D22" s="36">
        <f t="shared" si="3"/>
        <v>459000</v>
      </c>
      <c r="E22" s="89" t="str">
        <f t="shared" si="0"/>
        <v>-</v>
      </c>
      <c r="F22" s="90">
        <f t="shared" si="1"/>
        <v>1</v>
      </c>
      <c r="H22" s="105"/>
    </row>
    <row r="23" spans="1:8" ht="31.5" customHeight="1">
      <c r="A23" s="39" t="s">
        <v>181</v>
      </c>
      <c r="B23" s="45" t="s">
        <v>66</v>
      </c>
      <c r="C23" s="36">
        <v>875</v>
      </c>
      <c r="D23" s="36">
        <f t="shared" si="3"/>
        <v>875</v>
      </c>
      <c r="E23" s="89" t="str">
        <f t="shared" si="0"/>
        <v>-</v>
      </c>
      <c r="F23" s="90">
        <f t="shared" si="1"/>
        <v>1</v>
      </c>
      <c r="H23" s="105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3"/>
        <v>0</v>
      </c>
      <c r="E24" s="89" t="str">
        <f>IF(C24=D24,"-",D24-C24)</f>
        <v>-</v>
      </c>
      <c r="F24" s="90" t="str">
        <f>IF(C24=0,"-",D24/C24)</f>
        <v>-</v>
      </c>
      <c r="H24" s="105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  <c r="H25" s="105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  <c r="H26" s="105"/>
    </row>
    <row r="27" spans="1:8" ht="33" customHeight="1">
      <c r="A27" s="42" t="s">
        <v>140</v>
      </c>
      <c r="B27" s="48" t="s">
        <v>143</v>
      </c>
      <c r="C27" s="36">
        <v>305</v>
      </c>
      <c r="D27" s="36">
        <f t="shared" si="3"/>
        <v>305</v>
      </c>
      <c r="E27" s="89" t="str">
        <f>IF(C27=D27,"-",D27-C27)</f>
        <v>-</v>
      </c>
      <c r="F27" s="90">
        <f>IF(C27=0,"-",D27/C27)</f>
        <v>1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0"/>
        <v>-</v>
      </c>
      <c r="F28" s="90" t="str">
        <f t="shared" si="1"/>
        <v>-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v>96562</v>
      </c>
      <c r="D29" s="36">
        <f t="shared" si="3"/>
        <v>96562</v>
      </c>
      <c r="E29" s="89" t="str">
        <f t="shared" si="0"/>
        <v>-</v>
      </c>
      <c r="F29" s="90">
        <f t="shared" si="1"/>
        <v>1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28325</v>
      </c>
      <c r="D30" s="34">
        <f>D31+D32+D33+D41+D42+D48+D49+D50+D47</f>
        <v>28325</v>
      </c>
      <c r="E30" s="13" t="str">
        <f>IF(C30=D30,"-",D30-C30)</f>
        <v>-</v>
      </c>
      <c r="F30" s="91">
        <f t="shared" si="1"/>
        <v>1</v>
      </c>
      <c r="H30" s="105"/>
    </row>
    <row r="31" spans="1:8" ht="28.5" customHeight="1">
      <c r="A31" s="42" t="s">
        <v>19</v>
      </c>
      <c r="B31" s="51" t="s">
        <v>20</v>
      </c>
      <c r="C31" s="35">
        <v>1230</v>
      </c>
      <c r="D31" s="35">
        <f>C31</f>
        <v>1230</v>
      </c>
      <c r="E31" s="89" t="str">
        <f aca="true" t="shared" si="4" ref="E31:E51">IF(C31=D31,"-",D31-C31)</f>
        <v>-</v>
      </c>
      <c r="F31" s="90">
        <f t="shared" si="1"/>
        <v>1</v>
      </c>
      <c r="H31" s="105"/>
    </row>
    <row r="32" spans="1:8" ht="28.5" customHeight="1">
      <c r="A32" s="42" t="s">
        <v>21</v>
      </c>
      <c r="B32" s="51" t="s">
        <v>22</v>
      </c>
      <c r="C32" s="35">
        <v>2938</v>
      </c>
      <c r="D32" s="35">
        <f>C32</f>
        <v>2938</v>
      </c>
      <c r="E32" s="89" t="str">
        <f t="shared" si="4"/>
        <v>-</v>
      </c>
      <c r="F32" s="90">
        <f t="shared" si="1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v>257</v>
      </c>
      <c r="D33" s="35">
        <f>D34+D36+D37+D38+D39+D40</f>
        <v>257</v>
      </c>
      <c r="E33" s="89" t="str">
        <f t="shared" si="4"/>
        <v>-</v>
      </c>
      <c r="F33" s="90">
        <f t="shared" si="1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v>32</v>
      </c>
      <c r="D34" s="35">
        <f>C34</f>
        <v>32</v>
      </c>
      <c r="E34" s="89" t="str">
        <f t="shared" si="4"/>
        <v>-</v>
      </c>
      <c r="F34" s="90">
        <f t="shared" si="1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v>32</v>
      </c>
      <c r="D35" s="35">
        <f aca="true" t="shared" si="5" ref="D35:D47">C35</f>
        <v>32</v>
      </c>
      <c r="E35" s="89" t="str">
        <f t="shared" si="4"/>
        <v>-</v>
      </c>
      <c r="F35" s="90">
        <f t="shared" si="1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5"/>
        <v>0</v>
      </c>
      <c r="E36" s="89" t="str">
        <f t="shared" si="4"/>
        <v>-</v>
      </c>
      <c r="F36" s="90" t="str">
        <f t="shared" si="1"/>
        <v>-</v>
      </c>
      <c r="H36" s="105"/>
    </row>
    <row r="37" spans="1:8" ht="28.5" customHeight="1">
      <c r="A37" s="53" t="s">
        <v>48</v>
      </c>
      <c r="B37" s="54" t="s">
        <v>41</v>
      </c>
      <c r="C37" s="35">
        <v>6</v>
      </c>
      <c r="D37" s="35">
        <f t="shared" si="5"/>
        <v>6</v>
      </c>
      <c r="E37" s="89" t="str">
        <f t="shared" si="4"/>
        <v>-</v>
      </c>
      <c r="F37" s="90">
        <f t="shared" si="1"/>
        <v>1</v>
      </c>
      <c r="H37" s="105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1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v>209</v>
      </c>
      <c r="D39" s="35">
        <f t="shared" si="5"/>
        <v>209</v>
      </c>
      <c r="E39" s="89" t="str">
        <f t="shared" si="4"/>
        <v>-</v>
      </c>
      <c r="F39" s="90">
        <f t="shared" si="1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v>10</v>
      </c>
      <c r="D40" s="35">
        <f t="shared" si="5"/>
        <v>10</v>
      </c>
      <c r="E40" s="89" t="str">
        <f t="shared" si="4"/>
        <v>-</v>
      </c>
      <c r="F40" s="90">
        <f t="shared" si="1"/>
        <v>1</v>
      </c>
      <c r="H40" s="105"/>
    </row>
    <row r="41" spans="1:8" ht="28.5" customHeight="1">
      <c r="A41" s="42" t="s">
        <v>24</v>
      </c>
      <c r="B41" s="51" t="s">
        <v>25</v>
      </c>
      <c r="C41" s="35">
        <v>17215</v>
      </c>
      <c r="D41" s="35">
        <f t="shared" si="5"/>
        <v>17215</v>
      </c>
      <c r="E41" s="89" t="str">
        <f t="shared" si="4"/>
        <v>-</v>
      </c>
      <c r="F41" s="90">
        <f t="shared" si="1"/>
        <v>1</v>
      </c>
      <c r="H41" s="105"/>
    </row>
    <row r="42" spans="1:8" ht="28.5" customHeight="1">
      <c r="A42" s="42" t="s">
        <v>26</v>
      </c>
      <c r="B42" s="52" t="s">
        <v>61</v>
      </c>
      <c r="C42" s="35">
        <v>3481</v>
      </c>
      <c r="D42" s="35">
        <f>SUM(D43:D46)</f>
        <v>3481</v>
      </c>
      <c r="E42" s="89" t="str">
        <f t="shared" si="4"/>
        <v>-</v>
      </c>
      <c r="F42" s="90">
        <f t="shared" si="1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v>2615</v>
      </c>
      <c r="D43" s="35">
        <f>C43</f>
        <v>2615</v>
      </c>
      <c r="E43" s="89" t="str">
        <f t="shared" si="4"/>
        <v>-</v>
      </c>
      <c r="F43" s="90">
        <f t="shared" si="1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v>422</v>
      </c>
      <c r="D44" s="35">
        <f>C44</f>
        <v>422</v>
      </c>
      <c r="E44" s="89" t="str">
        <f t="shared" si="4"/>
        <v>-</v>
      </c>
      <c r="F44" s="90">
        <f t="shared" si="1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1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v>444</v>
      </c>
      <c r="D46" s="35">
        <f>C46</f>
        <v>444</v>
      </c>
      <c r="E46" s="89" t="str">
        <f t="shared" si="4"/>
        <v>-</v>
      </c>
      <c r="F46" s="90">
        <f t="shared" si="1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  <c r="H47" s="105"/>
    </row>
    <row r="48" spans="1:8" ht="48" customHeight="1">
      <c r="A48" s="42" t="s">
        <v>29</v>
      </c>
      <c r="B48" s="51" t="s">
        <v>116</v>
      </c>
      <c r="C48" s="36">
        <v>3045</v>
      </c>
      <c r="D48" s="35">
        <f>C48</f>
        <v>3045</v>
      </c>
      <c r="E48" s="89" t="str">
        <f t="shared" si="4"/>
        <v>-</v>
      </c>
      <c r="F48" s="92">
        <f t="shared" si="6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v>0</v>
      </c>
      <c r="D49" s="35">
        <f>C49</f>
        <v>0</v>
      </c>
      <c r="E49" s="89" t="str">
        <f t="shared" si="4"/>
        <v>-</v>
      </c>
      <c r="F49" s="92" t="str">
        <f t="shared" si="6"/>
        <v>-</v>
      </c>
      <c r="H49" s="105"/>
    </row>
    <row r="50" spans="1:8" ht="35.25" customHeight="1">
      <c r="A50" s="42" t="s">
        <v>32</v>
      </c>
      <c r="B50" s="51" t="s">
        <v>33</v>
      </c>
      <c r="C50" s="35">
        <v>159</v>
      </c>
      <c r="D50" s="35">
        <f>C50</f>
        <v>159</v>
      </c>
      <c r="E50" s="89" t="str">
        <f t="shared" si="4"/>
        <v>-</v>
      </c>
      <c r="F50" s="90">
        <f t="shared" si="6"/>
        <v>1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SUM(C52:C55)</f>
        <v>14214</v>
      </c>
      <c r="D51" s="38">
        <f>SUM(D52:D55)</f>
        <v>14214</v>
      </c>
      <c r="E51" s="13" t="str">
        <f t="shared" si="4"/>
        <v>-</v>
      </c>
      <c r="F51" s="93">
        <f t="shared" si="6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v>1161</v>
      </c>
      <c r="D52" s="35">
        <f>C52</f>
        <v>1161</v>
      </c>
      <c r="E52" s="94" t="str">
        <f>IF(C52=D52,"-",D52-C52)</f>
        <v>-</v>
      </c>
      <c r="F52" s="100">
        <f t="shared" si="6"/>
        <v>1</v>
      </c>
      <c r="H52" s="105"/>
    </row>
    <row r="53" spans="1:8" ht="31.5" customHeight="1">
      <c r="A53" s="42" t="s">
        <v>35</v>
      </c>
      <c r="B53" s="51" t="s">
        <v>63</v>
      </c>
      <c r="C53" s="35">
        <v>11453</v>
      </c>
      <c r="D53" s="35">
        <f>C53</f>
        <v>11453</v>
      </c>
      <c r="E53" s="94" t="str">
        <f>IF(C53=D53,"-",D53-C53)</f>
        <v>-</v>
      </c>
      <c r="F53" s="100">
        <f t="shared" si="6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v>1600</v>
      </c>
      <c r="D55" s="35">
        <f>C55</f>
        <v>1600</v>
      </c>
      <c r="E55" s="94" t="str">
        <f>IF(C55=D55,"-",D55-C55)</f>
        <v>-</v>
      </c>
      <c r="F55" s="100">
        <f t="shared" si="6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v>0</v>
      </c>
      <c r="D56" s="38">
        <f>C56+38</f>
        <v>38</v>
      </c>
      <c r="E56" s="13">
        <f>IF(C56=D56,"-",D56-C56)</f>
        <v>38</v>
      </c>
      <c r="F56" s="93" t="str">
        <f>IF(C56=0,"-",D56/C56)</f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C14" sqref="C14:C15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30" t="str">
        <f>NFZ!A1</f>
        <v>ZMIANA PLANU FINANSOWEGO NARODOWEGO FUNDUSZU ZDROWIA NA 2009 ROK Z 6 MAJA 2009 R.</v>
      </c>
      <c r="B1" s="130"/>
      <c r="C1" s="130"/>
      <c r="D1" s="130"/>
      <c r="E1" s="130"/>
      <c r="F1" s="130"/>
    </row>
    <row r="2" spans="1:3" s="61" customFormat="1" ht="33" customHeight="1">
      <c r="A2" s="128" t="s">
        <v>82</v>
      </c>
      <c r="B2" s="128"/>
      <c r="C2" s="128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1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6665388</v>
      </c>
      <c r="D7" s="16">
        <f>D8+D9+D10+D12+D13+D14+D15+D16+D17+D18+D19+D20+D21+D22+D24+D25+D26+D27</f>
        <v>6665388</v>
      </c>
      <c r="E7" s="13" t="str">
        <f>IF(C7=D7,"-",D7-C7)</f>
        <v>-</v>
      </c>
      <c r="F7" s="88">
        <f>IF(C7=0,"-",D7/C7)</f>
        <v>1</v>
      </c>
      <c r="H7" s="105"/>
    </row>
    <row r="8" spans="1:8" ht="31.5" customHeight="1">
      <c r="A8" s="40" t="s">
        <v>1</v>
      </c>
      <c r="B8" s="103" t="s">
        <v>168</v>
      </c>
      <c r="C8" s="36">
        <v>820403</v>
      </c>
      <c r="D8" s="36">
        <f aca="true" t="shared" si="0" ref="D8:D13">C8</f>
        <v>820403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  <c r="H8" s="105"/>
    </row>
    <row r="9" spans="1:8" ht="31.5" customHeight="1">
      <c r="A9" s="40" t="s">
        <v>2</v>
      </c>
      <c r="B9" s="103" t="s">
        <v>169</v>
      </c>
      <c r="C9" s="36">
        <v>629011</v>
      </c>
      <c r="D9" s="36">
        <f t="shared" si="0"/>
        <v>629011</v>
      </c>
      <c r="E9" s="89" t="str">
        <f t="shared" si="1"/>
        <v>-</v>
      </c>
      <c r="F9" s="90">
        <f t="shared" si="2"/>
        <v>1</v>
      </c>
      <c r="H9" s="105"/>
    </row>
    <row r="10" spans="1:8" ht="31.5" customHeight="1">
      <c r="A10" s="40" t="s">
        <v>3</v>
      </c>
      <c r="B10" s="103" t="s">
        <v>159</v>
      </c>
      <c r="C10" s="36">
        <v>3033942</v>
      </c>
      <c r="D10" s="36">
        <f t="shared" si="0"/>
        <v>3033942</v>
      </c>
      <c r="E10" s="89" t="str">
        <f t="shared" si="1"/>
        <v>-</v>
      </c>
      <c r="F10" s="90">
        <f t="shared" si="2"/>
        <v>1</v>
      </c>
      <c r="H10" s="105"/>
    </row>
    <row r="11" spans="1:8" ht="31.5" customHeight="1">
      <c r="A11" s="104" t="s">
        <v>64</v>
      </c>
      <c r="B11" s="45" t="s">
        <v>65</v>
      </c>
      <c r="C11" s="36">
        <v>138600</v>
      </c>
      <c r="D11" s="36">
        <f t="shared" si="0"/>
        <v>138600</v>
      </c>
      <c r="E11" s="89" t="str">
        <f t="shared" si="1"/>
        <v>-</v>
      </c>
      <c r="F11" s="90">
        <f t="shared" si="2"/>
        <v>1</v>
      </c>
      <c r="H11" s="105"/>
    </row>
    <row r="12" spans="1:8" ht="31.5" customHeight="1">
      <c r="A12" s="40" t="s">
        <v>4</v>
      </c>
      <c r="B12" s="103" t="s">
        <v>175</v>
      </c>
      <c r="C12" s="36">
        <v>238263</v>
      </c>
      <c r="D12" s="36">
        <f t="shared" si="0"/>
        <v>238263</v>
      </c>
      <c r="E12" s="89" t="str">
        <f t="shared" si="1"/>
        <v>-</v>
      </c>
      <c r="F12" s="90">
        <f t="shared" si="2"/>
        <v>1</v>
      </c>
      <c r="H12" s="105"/>
    </row>
    <row r="13" spans="1:8" ht="31.5" customHeight="1">
      <c r="A13" s="40" t="s">
        <v>5</v>
      </c>
      <c r="B13" s="103" t="s">
        <v>170</v>
      </c>
      <c r="C13" s="36">
        <v>223659</v>
      </c>
      <c r="D13" s="36">
        <f t="shared" si="0"/>
        <v>223659</v>
      </c>
      <c r="E13" s="89" t="str">
        <f t="shared" si="1"/>
        <v>-</v>
      </c>
      <c r="F13" s="90">
        <f t="shared" si="2"/>
        <v>1</v>
      </c>
      <c r="H13" s="105"/>
    </row>
    <row r="14" spans="1:8" ht="31.5" customHeight="1">
      <c r="A14" s="40" t="s">
        <v>6</v>
      </c>
      <c r="B14" s="103" t="s">
        <v>179</v>
      </c>
      <c r="C14" s="36">
        <v>149277</v>
      </c>
      <c r="D14" s="36">
        <f aca="true" t="shared" si="3" ref="D14:D20">C14</f>
        <v>149277</v>
      </c>
      <c r="E14" s="89" t="str">
        <f t="shared" si="1"/>
        <v>-</v>
      </c>
      <c r="F14" s="90">
        <f t="shared" si="2"/>
        <v>1</v>
      </c>
      <c r="H14" s="105"/>
    </row>
    <row r="15" spans="1:8" ht="31.5" customHeight="1">
      <c r="A15" s="40" t="s">
        <v>7</v>
      </c>
      <c r="B15" s="103" t="s">
        <v>178</v>
      </c>
      <c r="C15" s="36">
        <v>30427</v>
      </c>
      <c r="D15" s="36">
        <f t="shared" si="3"/>
        <v>30427</v>
      </c>
      <c r="E15" s="89" t="str">
        <f>IF(C15=D15,"-",D15-C15)</f>
        <v>-</v>
      </c>
      <c r="F15" s="90">
        <f>IF(C15=0,"-",D15/C15)</f>
        <v>1</v>
      </c>
      <c r="H15" s="105"/>
    </row>
    <row r="16" spans="1:8" ht="31.5" customHeight="1">
      <c r="A16" s="40" t="s">
        <v>8</v>
      </c>
      <c r="B16" s="103" t="s">
        <v>171</v>
      </c>
      <c r="C16" s="36">
        <v>260313</v>
      </c>
      <c r="D16" s="36">
        <f t="shared" si="3"/>
        <v>260313</v>
      </c>
      <c r="E16" s="89" t="str">
        <f t="shared" si="1"/>
        <v>-</v>
      </c>
      <c r="F16" s="90">
        <f t="shared" si="2"/>
        <v>1</v>
      </c>
      <c r="H16" s="105"/>
    </row>
    <row r="17" spans="1:8" ht="31.5" customHeight="1">
      <c r="A17" s="40" t="s">
        <v>9</v>
      </c>
      <c r="B17" s="103" t="s">
        <v>172</v>
      </c>
      <c r="C17" s="36">
        <v>91837</v>
      </c>
      <c r="D17" s="36">
        <f t="shared" si="3"/>
        <v>91837</v>
      </c>
      <c r="E17" s="89" t="str">
        <f t="shared" si="1"/>
        <v>-</v>
      </c>
      <c r="F17" s="90">
        <f t="shared" si="2"/>
        <v>1</v>
      </c>
      <c r="H17" s="105"/>
    </row>
    <row r="18" spans="1:8" ht="31.5" customHeight="1">
      <c r="A18" s="40" t="s">
        <v>10</v>
      </c>
      <c r="B18" s="103" t="s">
        <v>180</v>
      </c>
      <c r="C18" s="36">
        <v>4061</v>
      </c>
      <c r="D18" s="36">
        <f t="shared" si="3"/>
        <v>4061</v>
      </c>
      <c r="E18" s="89" t="str">
        <f t="shared" si="1"/>
        <v>-</v>
      </c>
      <c r="F18" s="90">
        <f t="shared" si="2"/>
        <v>1</v>
      </c>
      <c r="H18" s="105"/>
    </row>
    <row r="19" spans="1:8" ht="46.5" customHeight="1">
      <c r="A19" s="40" t="s">
        <v>11</v>
      </c>
      <c r="B19" s="103" t="s">
        <v>173</v>
      </c>
      <c r="C19" s="36">
        <v>16028</v>
      </c>
      <c r="D19" s="36">
        <f t="shared" si="3"/>
        <v>16028</v>
      </c>
      <c r="E19" s="89" t="str">
        <f t="shared" si="1"/>
        <v>-</v>
      </c>
      <c r="F19" s="90">
        <f t="shared" si="2"/>
        <v>1</v>
      </c>
      <c r="H19" s="105"/>
    </row>
    <row r="20" spans="1:8" ht="31.5" customHeight="1">
      <c r="A20" s="40" t="s">
        <v>12</v>
      </c>
      <c r="B20" s="103" t="s">
        <v>174</v>
      </c>
      <c r="C20" s="36">
        <v>160572</v>
      </c>
      <c r="D20" s="36">
        <f t="shared" si="3"/>
        <v>160572</v>
      </c>
      <c r="E20" s="89" t="str">
        <f t="shared" si="1"/>
        <v>-</v>
      </c>
      <c r="F20" s="90">
        <f t="shared" si="2"/>
        <v>1</v>
      </c>
      <c r="H20" s="105"/>
    </row>
    <row r="21" spans="1:8" ht="31.5" customHeight="1">
      <c r="A21" s="40" t="s">
        <v>14</v>
      </c>
      <c r="B21" s="46" t="s">
        <v>13</v>
      </c>
      <c r="C21" s="36">
        <v>79110</v>
      </c>
      <c r="D21" s="36">
        <f aca="true" t="shared" si="4" ref="D21:D29">C21</f>
        <v>79110</v>
      </c>
      <c r="E21" s="89" t="str">
        <f t="shared" si="1"/>
        <v>-</v>
      </c>
      <c r="F21" s="90">
        <f t="shared" si="2"/>
        <v>1</v>
      </c>
      <c r="H21" s="105"/>
    </row>
    <row r="22" spans="1:8" ht="31.5" customHeight="1">
      <c r="A22" s="41" t="s">
        <v>15</v>
      </c>
      <c r="B22" s="103" t="s">
        <v>176</v>
      </c>
      <c r="C22" s="36">
        <v>918485</v>
      </c>
      <c r="D22" s="36">
        <f t="shared" si="4"/>
        <v>918485</v>
      </c>
      <c r="E22" s="89" t="str">
        <f t="shared" si="1"/>
        <v>-</v>
      </c>
      <c r="F22" s="90">
        <f t="shared" si="2"/>
        <v>1</v>
      </c>
      <c r="H22" s="105"/>
    </row>
    <row r="23" spans="1:8" ht="31.5" customHeight="1">
      <c r="A23" s="39" t="s">
        <v>181</v>
      </c>
      <c r="B23" s="45" t="s">
        <v>66</v>
      </c>
      <c r="C23" s="36">
        <v>1946</v>
      </c>
      <c r="D23" s="36">
        <f t="shared" si="4"/>
        <v>1946</v>
      </c>
      <c r="E23" s="89" t="str">
        <f t="shared" si="1"/>
        <v>-</v>
      </c>
      <c r="F23" s="90">
        <f t="shared" si="2"/>
        <v>1</v>
      </c>
      <c r="H23" s="105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4"/>
        <v>0</v>
      </c>
      <c r="E24" s="89" t="str">
        <f>IF(C24=D24,"-",D24-C24)</f>
        <v>-</v>
      </c>
      <c r="F24" s="90" t="str">
        <f>IF(C24=0,"-",D24/C24)</f>
        <v>-</v>
      </c>
      <c r="H24" s="105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4"/>
        <v>0</v>
      </c>
      <c r="E25" s="89" t="str">
        <f>IF(C25=D25,"-",D25-C25)</f>
        <v>-</v>
      </c>
      <c r="F25" s="90" t="str">
        <f>IF(C25=0,"-",D25/C25)</f>
        <v>-</v>
      </c>
      <c r="H25" s="105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4"/>
        <v>0</v>
      </c>
      <c r="E26" s="89" t="str">
        <f>IF(C26=D26,"-",D26-C26)</f>
        <v>-</v>
      </c>
      <c r="F26" s="90" t="str">
        <f>IF(C26=0,"-",D26/C26)</f>
        <v>-</v>
      </c>
      <c r="H26" s="105"/>
    </row>
    <row r="27" spans="1:8" ht="33" customHeight="1">
      <c r="A27" s="42" t="s">
        <v>140</v>
      </c>
      <c r="B27" s="48" t="s">
        <v>143</v>
      </c>
      <c r="C27" s="36">
        <v>10000</v>
      </c>
      <c r="D27" s="36">
        <f t="shared" si="4"/>
        <v>10000</v>
      </c>
      <c r="E27" s="89" t="str">
        <f>IF(C27=D27,"-",D27-C27)</f>
        <v>-</v>
      </c>
      <c r="F27" s="90">
        <f>IF(C27=0,"-",D27/C27)</f>
        <v>1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4"/>
        <v>0</v>
      </c>
      <c r="E28" s="89" t="str">
        <f t="shared" si="1"/>
        <v>-</v>
      </c>
      <c r="F28" s="90" t="str">
        <f t="shared" si="2"/>
        <v>-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v>187413</v>
      </c>
      <c r="D29" s="36">
        <f t="shared" si="4"/>
        <v>187413</v>
      </c>
      <c r="E29" s="89" t="str">
        <f t="shared" si="1"/>
        <v>-</v>
      </c>
      <c r="F29" s="90">
        <f t="shared" si="2"/>
        <v>1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56578</v>
      </c>
      <c r="D30" s="34">
        <f>D31+D32+D33+D41+D42+D48+D49+D50+D47</f>
        <v>56578</v>
      </c>
      <c r="E30" s="13" t="str">
        <f>IF(C30=D30,"-",D30-C30)</f>
        <v>-</v>
      </c>
      <c r="F30" s="91">
        <f t="shared" si="2"/>
        <v>1</v>
      </c>
      <c r="H30" s="105"/>
    </row>
    <row r="31" spans="1:8" ht="28.5" customHeight="1">
      <c r="A31" s="42" t="s">
        <v>19</v>
      </c>
      <c r="B31" s="51" t="s">
        <v>20</v>
      </c>
      <c r="C31" s="35">
        <v>2132</v>
      </c>
      <c r="D31" s="35">
        <f>C31</f>
        <v>2132</v>
      </c>
      <c r="E31" s="89" t="str">
        <f aca="true" t="shared" si="5" ref="E31:E51">IF(C31=D31,"-",D31-C31)</f>
        <v>-</v>
      </c>
      <c r="F31" s="90">
        <f t="shared" si="2"/>
        <v>1</v>
      </c>
      <c r="H31" s="105"/>
    </row>
    <row r="32" spans="1:8" ht="28.5" customHeight="1">
      <c r="A32" s="42" t="s">
        <v>21</v>
      </c>
      <c r="B32" s="51" t="s">
        <v>22</v>
      </c>
      <c r="C32" s="35">
        <v>6543</v>
      </c>
      <c r="D32" s="35">
        <f>C32</f>
        <v>6543</v>
      </c>
      <c r="E32" s="89" t="str">
        <f t="shared" si="5"/>
        <v>-</v>
      </c>
      <c r="F32" s="90">
        <f t="shared" si="2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v>594</v>
      </c>
      <c r="D33" s="35">
        <f>D34+D36+D37+D38+D39+D40</f>
        <v>594</v>
      </c>
      <c r="E33" s="89" t="str">
        <f t="shared" si="5"/>
        <v>-</v>
      </c>
      <c r="F33" s="90">
        <f t="shared" si="2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v>75</v>
      </c>
      <c r="D34" s="35">
        <f>C34</f>
        <v>75</v>
      </c>
      <c r="E34" s="89" t="str">
        <f t="shared" si="5"/>
        <v>-</v>
      </c>
      <c r="F34" s="90">
        <f t="shared" si="2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v>75</v>
      </c>
      <c r="D35" s="35">
        <f aca="true" t="shared" si="6" ref="D35:D47">C35</f>
        <v>75</v>
      </c>
      <c r="E35" s="89" t="str">
        <f t="shared" si="5"/>
        <v>-</v>
      </c>
      <c r="F35" s="90">
        <f t="shared" si="2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6"/>
        <v>0</v>
      </c>
      <c r="E36" s="89" t="str">
        <f t="shared" si="5"/>
        <v>-</v>
      </c>
      <c r="F36" s="90" t="str">
        <f t="shared" si="2"/>
        <v>-</v>
      </c>
      <c r="H36" s="105"/>
    </row>
    <row r="37" spans="1:8" ht="28.5" customHeight="1">
      <c r="A37" s="53" t="s">
        <v>48</v>
      </c>
      <c r="B37" s="54" t="s">
        <v>41</v>
      </c>
      <c r="C37" s="35">
        <v>13</v>
      </c>
      <c r="D37" s="35">
        <f t="shared" si="6"/>
        <v>13</v>
      </c>
      <c r="E37" s="89" t="str">
        <f t="shared" si="5"/>
        <v>-</v>
      </c>
      <c r="F37" s="90">
        <f t="shared" si="2"/>
        <v>1</v>
      </c>
      <c r="H37" s="105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6"/>
        <v>0</v>
      </c>
      <c r="E38" s="89" t="str">
        <f t="shared" si="5"/>
        <v>-</v>
      </c>
      <c r="F38" s="90" t="str">
        <f t="shared" si="2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v>489</v>
      </c>
      <c r="D39" s="35">
        <f t="shared" si="6"/>
        <v>489</v>
      </c>
      <c r="E39" s="89" t="str">
        <f t="shared" si="5"/>
        <v>-</v>
      </c>
      <c r="F39" s="90">
        <f t="shared" si="2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v>17</v>
      </c>
      <c r="D40" s="35">
        <f t="shared" si="6"/>
        <v>17</v>
      </c>
      <c r="E40" s="89" t="str">
        <f t="shared" si="5"/>
        <v>-</v>
      </c>
      <c r="F40" s="90">
        <f t="shared" si="2"/>
        <v>1</v>
      </c>
      <c r="H40" s="105"/>
    </row>
    <row r="41" spans="1:8" ht="28.5" customHeight="1">
      <c r="A41" s="42" t="s">
        <v>24</v>
      </c>
      <c r="B41" s="51" t="s">
        <v>25</v>
      </c>
      <c r="C41" s="35">
        <v>34750</v>
      </c>
      <c r="D41" s="35">
        <f t="shared" si="6"/>
        <v>34750</v>
      </c>
      <c r="E41" s="89" t="str">
        <f t="shared" si="5"/>
        <v>-</v>
      </c>
      <c r="F41" s="90">
        <f t="shared" si="2"/>
        <v>1</v>
      </c>
      <c r="H41" s="105"/>
    </row>
    <row r="42" spans="1:8" ht="28.5" customHeight="1">
      <c r="A42" s="42" t="s">
        <v>26</v>
      </c>
      <c r="B42" s="52" t="s">
        <v>61</v>
      </c>
      <c r="C42" s="35">
        <v>7007</v>
      </c>
      <c r="D42" s="35">
        <f>SUM(D43:D46)</f>
        <v>7007</v>
      </c>
      <c r="E42" s="89" t="str">
        <f t="shared" si="5"/>
        <v>-</v>
      </c>
      <c r="F42" s="90">
        <f t="shared" si="2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v>5279</v>
      </c>
      <c r="D43" s="35">
        <f>C43</f>
        <v>5279</v>
      </c>
      <c r="E43" s="89" t="str">
        <f t="shared" si="5"/>
        <v>-</v>
      </c>
      <c r="F43" s="90">
        <f t="shared" si="2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v>851</v>
      </c>
      <c r="D44" s="35">
        <f>C44</f>
        <v>851</v>
      </c>
      <c r="E44" s="89" t="str">
        <f t="shared" si="5"/>
        <v>-</v>
      </c>
      <c r="F44" s="90">
        <f t="shared" si="2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6"/>
        <v>0</v>
      </c>
      <c r="E45" s="89" t="str">
        <f t="shared" si="5"/>
        <v>-</v>
      </c>
      <c r="F45" s="90" t="str">
        <f t="shared" si="2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v>877</v>
      </c>
      <c r="D46" s="35">
        <f>C46</f>
        <v>877</v>
      </c>
      <c r="E46" s="89" t="str">
        <f t="shared" si="5"/>
        <v>-</v>
      </c>
      <c r="F46" s="90">
        <f t="shared" si="2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6"/>
        <v>0</v>
      </c>
      <c r="E47" s="89" t="str">
        <f t="shared" si="5"/>
        <v>-</v>
      </c>
      <c r="F47" s="90" t="str">
        <f aca="true" t="shared" si="7" ref="F47:F55">IF(C47=0,"-",D47/C47)</f>
        <v>-</v>
      </c>
      <c r="H47" s="105"/>
    </row>
    <row r="48" spans="1:8" ht="48" customHeight="1">
      <c r="A48" s="42" t="s">
        <v>29</v>
      </c>
      <c r="B48" s="51" t="s">
        <v>116</v>
      </c>
      <c r="C48" s="36">
        <v>4860</v>
      </c>
      <c r="D48" s="35">
        <f>C48</f>
        <v>4860</v>
      </c>
      <c r="E48" s="89" t="str">
        <f t="shared" si="5"/>
        <v>-</v>
      </c>
      <c r="F48" s="92">
        <f t="shared" si="7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v>216</v>
      </c>
      <c r="D49" s="35">
        <f>C49</f>
        <v>216</v>
      </c>
      <c r="E49" s="89" t="str">
        <f t="shared" si="5"/>
        <v>-</v>
      </c>
      <c r="F49" s="92">
        <f t="shared" si="7"/>
        <v>1</v>
      </c>
      <c r="H49" s="105"/>
    </row>
    <row r="50" spans="1:8" ht="35.25" customHeight="1">
      <c r="A50" s="42" t="s">
        <v>32</v>
      </c>
      <c r="B50" s="51" t="s">
        <v>33</v>
      </c>
      <c r="C50" s="35">
        <v>476</v>
      </c>
      <c r="D50" s="35">
        <f>C50</f>
        <v>476</v>
      </c>
      <c r="E50" s="89" t="str">
        <f t="shared" si="5"/>
        <v>-</v>
      </c>
      <c r="F50" s="90">
        <f t="shared" si="7"/>
        <v>1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SUM(C52:C55)</f>
        <v>34279</v>
      </c>
      <c r="D51" s="38">
        <f>SUM(D52:D55)</f>
        <v>34279</v>
      </c>
      <c r="E51" s="13" t="str">
        <f t="shared" si="5"/>
        <v>-</v>
      </c>
      <c r="F51" s="93">
        <f t="shared" si="7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v>890</v>
      </c>
      <c r="D52" s="35">
        <f>C52</f>
        <v>890</v>
      </c>
      <c r="E52" s="94" t="str">
        <f>IF(C52=D52,"-",D52-C52)</f>
        <v>-</v>
      </c>
      <c r="F52" s="100">
        <f t="shared" si="7"/>
        <v>1</v>
      </c>
      <c r="H52" s="105"/>
    </row>
    <row r="53" spans="1:8" ht="31.5" customHeight="1">
      <c r="A53" s="42" t="s">
        <v>35</v>
      </c>
      <c r="B53" s="51" t="s">
        <v>63</v>
      </c>
      <c r="C53" s="35">
        <v>27160</v>
      </c>
      <c r="D53" s="35">
        <f>C53</f>
        <v>27160</v>
      </c>
      <c r="E53" s="94" t="str">
        <f>IF(C53=D53,"-",D53-C53)</f>
        <v>-</v>
      </c>
      <c r="F53" s="100">
        <f t="shared" si="7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7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v>6229</v>
      </c>
      <c r="D55" s="35">
        <f>C55</f>
        <v>6229</v>
      </c>
      <c r="E55" s="94" t="str">
        <f>IF(C55=D55,"-",D55-C55)</f>
        <v>-</v>
      </c>
      <c r="F55" s="100">
        <f t="shared" si="7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v>0</v>
      </c>
      <c r="D56" s="38">
        <f>C56+2989</f>
        <v>2989</v>
      </c>
      <c r="E56" s="13">
        <f>IF(C56=D56,"-",D56-C56)</f>
        <v>2989</v>
      </c>
      <c r="F56" s="93" t="str">
        <f>IF(C56=0,"-",D56/C56)</f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ySplit="7" topLeftCell="BM8" activePane="bottomLeft" state="frozen"/>
      <selection pane="topLeft" activeCell="G1" sqref="G1:H16384"/>
      <selection pane="bottomLeft" activeCell="C10" sqref="C10:C20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30" t="str">
        <f>NFZ!A1</f>
        <v>ZMIANA PLANU FINANSOWEGO NARODOWEGO FUNDUSZU ZDROWIA NA 2009 ROK Z 6 MAJA 2009 R.</v>
      </c>
      <c r="B1" s="130"/>
      <c r="C1" s="130"/>
      <c r="D1" s="130"/>
      <c r="E1" s="130"/>
      <c r="F1" s="130"/>
    </row>
    <row r="2" spans="1:3" s="61" customFormat="1" ht="33" customHeight="1">
      <c r="A2" s="128" t="s">
        <v>83</v>
      </c>
      <c r="B2" s="128"/>
      <c r="C2" s="128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1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1705363</v>
      </c>
      <c r="D7" s="16">
        <f>D8+D9+D10+D12+D13+D14+D15+D16+D17+D18+D19+D20+D21+D22+D24+D25+D26+D27</f>
        <v>1705363</v>
      </c>
      <c r="E7" s="13" t="str">
        <f>IF(C7=D7,"-",D7-C7)</f>
        <v>-</v>
      </c>
      <c r="F7" s="88">
        <f>IF(C7=0,"-",D7/C7)</f>
        <v>1</v>
      </c>
      <c r="H7" s="105"/>
    </row>
    <row r="8" spans="1:8" ht="31.5" customHeight="1">
      <c r="A8" s="40" t="s">
        <v>1</v>
      </c>
      <c r="B8" s="103" t="s">
        <v>168</v>
      </c>
      <c r="C8" s="36">
        <v>229620</v>
      </c>
      <c r="D8" s="36">
        <f aca="true" t="shared" si="0" ref="D8:D16">C8</f>
        <v>229620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  <c r="H8" s="105"/>
    </row>
    <row r="9" spans="1:8" ht="31.5" customHeight="1">
      <c r="A9" s="40" t="s">
        <v>2</v>
      </c>
      <c r="B9" s="103" t="s">
        <v>169</v>
      </c>
      <c r="C9" s="36">
        <v>118821</v>
      </c>
      <c r="D9" s="36">
        <f t="shared" si="0"/>
        <v>118821</v>
      </c>
      <c r="E9" s="89" t="str">
        <f t="shared" si="1"/>
        <v>-</v>
      </c>
      <c r="F9" s="90">
        <f t="shared" si="2"/>
        <v>1</v>
      </c>
      <c r="H9" s="105"/>
    </row>
    <row r="10" spans="1:8" ht="31.5" customHeight="1">
      <c r="A10" s="40" t="s">
        <v>3</v>
      </c>
      <c r="B10" s="103" t="s">
        <v>159</v>
      </c>
      <c r="C10" s="36">
        <v>807050</v>
      </c>
      <c r="D10" s="36">
        <f t="shared" si="0"/>
        <v>807050</v>
      </c>
      <c r="E10" s="89" t="str">
        <f t="shared" si="1"/>
        <v>-</v>
      </c>
      <c r="F10" s="90">
        <f t="shared" si="2"/>
        <v>1</v>
      </c>
      <c r="H10" s="105"/>
    </row>
    <row r="11" spans="1:8" ht="31.5" customHeight="1">
      <c r="A11" s="104" t="s">
        <v>64</v>
      </c>
      <c r="B11" s="45" t="s">
        <v>65</v>
      </c>
      <c r="C11" s="36">
        <v>31300</v>
      </c>
      <c r="D11" s="36">
        <f t="shared" si="0"/>
        <v>31300</v>
      </c>
      <c r="E11" s="89" t="str">
        <f t="shared" si="1"/>
        <v>-</v>
      </c>
      <c r="F11" s="90">
        <f t="shared" si="2"/>
        <v>1</v>
      </c>
      <c r="H11" s="105"/>
    </row>
    <row r="12" spans="1:8" ht="31.5" customHeight="1">
      <c r="A12" s="40" t="s">
        <v>4</v>
      </c>
      <c r="B12" s="103" t="s">
        <v>175</v>
      </c>
      <c r="C12" s="36">
        <v>62160</v>
      </c>
      <c r="D12" s="36">
        <f t="shared" si="0"/>
        <v>62160</v>
      </c>
      <c r="E12" s="89" t="str">
        <f t="shared" si="1"/>
        <v>-</v>
      </c>
      <c r="F12" s="90">
        <f t="shared" si="2"/>
        <v>1</v>
      </c>
      <c r="H12" s="105"/>
    </row>
    <row r="13" spans="1:8" ht="31.5" customHeight="1">
      <c r="A13" s="40" t="s">
        <v>5</v>
      </c>
      <c r="B13" s="103" t="s">
        <v>170</v>
      </c>
      <c r="C13" s="36">
        <v>65164</v>
      </c>
      <c r="D13" s="36">
        <f t="shared" si="0"/>
        <v>65164</v>
      </c>
      <c r="E13" s="89" t="str">
        <f t="shared" si="1"/>
        <v>-</v>
      </c>
      <c r="F13" s="90">
        <f t="shared" si="2"/>
        <v>1</v>
      </c>
      <c r="H13" s="105"/>
    </row>
    <row r="14" spans="1:8" ht="31.5" customHeight="1">
      <c r="A14" s="40" t="s">
        <v>6</v>
      </c>
      <c r="B14" s="103" t="s">
        <v>179</v>
      </c>
      <c r="C14" s="36">
        <v>21175</v>
      </c>
      <c r="D14" s="36">
        <f t="shared" si="0"/>
        <v>21175</v>
      </c>
      <c r="E14" s="89" t="str">
        <f t="shared" si="1"/>
        <v>-</v>
      </c>
      <c r="F14" s="90">
        <f t="shared" si="2"/>
        <v>1</v>
      </c>
      <c r="H14" s="105"/>
    </row>
    <row r="15" spans="1:8" ht="31.5" customHeight="1">
      <c r="A15" s="40" t="s">
        <v>7</v>
      </c>
      <c r="B15" s="103" t="s">
        <v>178</v>
      </c>
      <c r="C15" s="36">
        <v>7532</v>
      </c>
      <c r="D15" s="36">
        <f t="shared" si="0"/>
        <v>7532</v>
      </c>
      <c r="E15" s="89" t="str">
        <f>IF(C15=D15,"-",D15-C15)</f>
        <v>-</v>
      </c>
      <c r="F15" s="90">
        <f>IF(C15=0,"-",D15/C15)</f>
        <v>1</v>
      </c>
      <c r="H15" s="105"/>
    </row>
    <row r="16" spans="1:8" ht="31.5" customHeight="1">
      <c r="A16" s="40" t="s">
        <v>8</v>
      </c>
      <c r="B16" s="103" t="s">
        <v>171</v>
      </c>
      <c r="C16" s="36">
        <v>60252</v>
      </c>
      <c r="D16" s="36">
        <f t="shared" si="0"/>
        <v>60252</v>
      </c>
      <c r="E16" s="89" t="str">
        <f t="shared" si="1"/>
        <v>-</v>
      </c>
      <c r="F16" s="90">
        <f t="shared" si="2"/>
        <v>1</v>
      </c>
      <c r="H16" s="105"/>
    </row>
    <row r="17" spans="1:8" ht="31.5" customHeight="1">
      <c r="A17" s="40" t="s">
        <v>9</v>
      </c>
      <c r="B17" s="103" t="s">
        <v>172</v>
      </c>
      <c r="C17" s="36">
        <v>23497</v>
      </c>
      <c r="D17" s="36">
        <f aca="true" t="shared" si="3" ref="D17:D28">C17</f>
        <v>23497</v>
      </c>
      <c r="E17" s="89" t="str">
        <f t="shared" si="1"/>
        <v>-</v>
      </c>
      <c r="F17" s="90">
        <f t="shared" si="2"/>
        <v>1</v>
      </c>
      <c r="H17" s="105"/>
    </row>
    <row r="18" spans="1:8" ht="31.5" customHeight="1">
      <c r="A18" s="40" t="s">
        <v>10</v>
      </c>
      <c r="B18" s="103" t="s">
        <v>180</v>
      </c>
      <c r="C18" s="36">
        <v>1462</v>
      </c>
      <c r="D18" s="36">
        <f t="shared" si="3"/>
        <v>1462</v>
      </c>
      <c r="E18" s="89" t="str">
        <f t="shared" si="1"/>
        <v>-</v>
      </c>
      <c r="F18" s="90">
        <f t="shared" si="2"/>
        <v>1</v>
      </c>
      <c r="H18" s="105"/>
    </row>
    <row r="19" spans="1:8" ht="46.5" customHeight="1">
      <c r="A19" s="40" t="s">
        <v>11</v>
      </c>
      <c r="B19" s="103" t="s">
        <v>173</v>
      </c>
      <c r="C19" s="36">
        <v>4147</v>
      </c>
      <c r="D19" s="36">
        <f>C19</f>
        <v>4147</v>
      </c>
      <c r="E19" s="89" t="str">
        <f t="shared" si="1"/>
        <v>-</v>
      </c>
      <c r="F19" s="90">
        <f t="shared" si="2"/>
        <v>1</v>
      </c>
      <c r="H19" s="105"/>
    </row>
    <row r="20" spans="1:8" ht="31.5" customHeight="1">
      <c r="A20" s="40" t="s">
        <v>12</v>
      </c>
      <c r="B20" s="103" t="s">
        <v>174</v>
      </c>
      <c r="C20" s="36">
        <v>43234</v>
      </c>
      <c r="D20" s="36">
        <f>C20</f>
        <v>43234</v>
      </c>
      <c r="E20" s="89" t="str">
        <f t="shared" si="1"/>
        <v>-</v>
      </c>
      <c r="F20" s="90">
        <f t="shared" si="2"/>
        <v>1</v>
      </c>
      <c r="H20" s="105"/>
    </row>
    <row r="21" spans="1:8" ht="31.5" customHeight="1">
      <c r="A21" s="40" t="s">
        <v>14</v>
      </c>
      <c r="B21" s="46" t="s">
        <v>13</v>
      </c>
      <c r="C21" s="36">
        <v>21000</v>
      </c>
      <c r="D21" s="36">
        <f t="shared" si="3"/>
        <v>21000</v>
      </c>
      <c r="E21" s="89" t="str">
        <f t="shared" si="1"/>
        <v>-</v>
      </c>
      <c r="F21" s="90">
        <f t="shared" si="2"/>
        <v>1</v>
      </c>
      <c r="H21" s="105"/>
    </row>
    <row r="22" spans="1:8" ht="31.5" customHeight="1">
      <c r="A22" s="41" t="s">
        <v>15</v>
      </c>
      <c r="B22" s="103" t="s">
        <v>176</v>
      </c>
      <c r="C22" s="36">
        <v>240249</v>
      </c>
      <c r="D22" s="36">
        <f>C22</f>
        <v>240249</v>
      </c>
      <c r="E22" s="89" t="str">
        <f t="shared" si="1"/>
        <v>-</v>
      </c>
      <c r="F22" s="90">
        <f t="shared" si="2"/>
        <v>1</v>
      </c>
      <c r="H22" s="105"/>
    </row>
    <row r="23" spans="1:8" ht="31.5" customHeight="1">
      <c r="A23" s="39" t="s">
        <v>181</v>
      </c>
      <c r="B23" s="45" t="s">
        <v>66</v>
      </c>
      <c r="C23" s="36">
        <v>380</v>
      </c>
      <c r="D23" s="36">
        <f t="shared" si="3"/>
        <v>380</v>
      </c>
      <c r="E23" s="89" t="str">
        <f t="shared" si="1"/>
        <v>-</v>
      </c>
      <c r="F23" s="90">
        <f t="shared" si="2"/>
        <v>1</v>
      </c>
      <c r="H23" s="105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3"/>
        <v>0</v>
      </c>
      <c r="E24" s="89" t="str">
        <f>IF(C24=D24,"-",D24-C24)</f>
        <v>-</v>
      </c>
      <c r="F24" s="90" t="str">
        <f>IF(C24=0,"-",D24/C24)</f>
        <v>-</v>
      </c>
      <c r="H24" s="105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  <c r="H25" s="105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  <c r="H26" s="105"/>
    </row>
    <row r="27" spans="1:8" ht="33" customHeight="1">
      <c r="A27" s="42" t="s">
        <v>140</v>
      </c>
      <c r="B27" s="48" t="s">
        <v>143</v>
      </c>
      <c r="C27" s="36">
        <v>0</v>
      </c>
      <c r="D27" s="36">
        <f>C27</f>
        <v>0</v>
      </c>
      <c r="E27" s="89" t="str">
        <f>IF(C27=D27,"-",D27-C27)</f>
        <v>-</v>
      </c>
      <c r="F27" s="90" t="str">
        <f>IF(C27=0,"-",D27/C27)</f>
        <v>-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1"/>
        <v>-</v>
      </c>
      <c r="F28" s="90" t="str">
        <f t="shared" si="2"/>
        <v>-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v>53126</v>
      </c>
      <c r="D29" s="36">
        <f>C29</f>
        <v>53126</v>
      </c>
      <c r="E29" s="89" t="str">
        <f t="shared" si="1"/>
        <v>-</v>
      </c>
      <c r="F29" s="90">
        <f t="shared" si="2"/>
        <v>1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15313</v>
      </c>
      <c r="D30" s="34">
        <f>D31+D32+D33+D41+D42+D48+D49+D50+D47</f>
        <v>15313</v>
      </c>
      <c r="E30" s="13" t="str">
        <f>IF(C30=D30,"-",D30-C30)</f>
        <v>-</v>
      </c>
      <c r="F30" s="91">
        <f t="shared" si="2"/>
        <v>1</v>
      </c>
      <c r="H30" s="105"/>
    </row>
    <row r="31" spans="1:8" ht="28.5" customHeight="1">
      <c r="A31" s="42" t="s">
        <v>19</v>
      </c>
      <c r="B31" s="51" t="s">
        <v>20</v>
      </c>
      <c r="C31" s="35">
        <v>676</v>
      </c>
      <c r="D31" s="35">
        <f>C31</f>
        <v>676</v>
      </c>
      <c r="E31" s="89" t="str">
        <f aca="true" t="shared" si="4" ref="E31:E51">IF(C31=D31,"-",D31-C31)</f>
        <v>-</v>
      </c>
      <c r="F31" s="90">
        <f t="shared" si="2"/>
        <v>1</v>
      </c>
      <c r="H31" s="105"/>
    </row>
    <row r="32" spans="1:8" ht="28.5" customHeight="1">
      <c r="A32" s="42" t="s">
        <v>21</v>
      </c>
      <c r="B32" s="51" t="s">
        <v>22</v>
      </c>
      <c r="C32" s="35">
        <v>1242</v>
      </c>
      <c r="D32" s="35">
        <f>C32</f>
        <v>1242</v>
      </c>
      <c r="E32" s="89" t="str">
        <f t="shared" si="4"/>
        <v>-</v>
      </c>
      <c r="F32" s="90">
        <f t="shared" si="2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v>47</v>
      </c>
      <c r="D33" s="35">
        <f>D34+D36+D37+D38+D39+D40</f>
        <v>47</v>
      </c>
      <c r="E33" s="89" t="str">
        <f t="shared" si="4"/>
        <v>-</v>
      </c>
      <c r="F33" s="90">
        <f t="shared" si="2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v>3</v>
      </c>
      <c r="D34" s="35">
        <f>C34</f>
        <v>3</v>
      </c>
      <c r="E34" s="89" t="str">
        <f t="shared" si="4"/>
        <v>-</v>
      </c>
      <c r="F34" s="90">
        <f t="shared" si="2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v>3</v>
      </c>
      <c r="D35" s="35">
        <f aca="true" t="shared" si="5" ref="D35:D47">C35</f>
        <v>3</v>
      </c>
      <c r="E35" s="89" t="str">
        <f t="shared" si="4"/>
        <v>-</v>
      </c>
      <c r="F35" s="90">
        <f t="shared" si="2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v>3</v>
      </c>
      <c r="D36" s="35">
        <f t="shared" si="5"/>
        <v>3</v>
      </c>
      <c r="E36" s="89" t="str">
        <f t="shared" si="4"/>
        <v>-</v>
      </c>
      <c r="F36" s="90">
        <f t="shared" si="2"/>
        <v>1</v>
      </c>
      <c r="H36" s="105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2"/>
        <v>-</v>
      </c>
      <c r="H37" s="105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v>41</v>
      </c>
      <c r="D39" s="35">
        <f t="shared" si="5"/>
        <v>41</v>
      </c>
      <c r="E39" s="89" t="str">
        <f t="shared" si="4"/>
        <v>-</v>
      </c>
      <c r="F39" s="90">
        <f t="shared" si="2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v>0</v>
      </c>
      <c r="D40" s="35">
        <f t="shared" si="5"/>
        <v>0</v>
      </c>
      <c r="E40" s="89" t="str">
        <f t="shared" si="4"/>
        <v>-</v>
      </c>
      <c r="F40" s="90" t="str">
        <f t="shared" si="2"/>
        <v>-</v>
      </c>
      <c r="H40" s="105"/>
    </row>
    <row r="41" spans="1:8" ht="28.5" customHeight="1">
      <c r="A41" s="42" t="s">
        <v>24</v>
      </c>
      <c r="B41" s="51" t="s">
        <v>25</v>
      </c>
      <c r="C41" s="35">
        <v>9655</v>
      </c>
      <c r="D41" s="35">
        <f t="shared" si="5"/>
        <v>9655</v>
      </c>
      <c r="E41" s="89" t="str">
        <f t="shared" si="4"/>
        <v>-</v>
      </c>
      <c r="F41" s="90">
        <f t="shared" si="2"/>
        <v>1</v>
      </c>
      <c r="H41" s="105"/>
    </row>
    <row r="42" spans="1:8" ht="28.5" customHeight="1">
      <c r="A42" s="42" t="s">
        <v>26</v>
      </c>
      <c r="B42" s="52" t="s">
        <v>61</v>
      </c>
      <c r="C42" s="35">
        <v>1953</v>
      </c>
      <c r="D42" s="35">
        <f>SUM(D43:D46)</f>
        <v>1953</v>
      </c>
      <c r="E42" s="89" t="str">
        <f t="shared" si="4"/>
        <v>-</v>
      </c>
      <c r="F42" s="90">
        <f t="shared" si="2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v>1467</v>
      </c>
      <c r="D43" s="35">
        <f>C43</f>
        <v>1467</v>
      </c>
      <c r="E43" s="89" t="str">
        <f t="shared" si="4"/>
        <v>-</v>
      </c>
      <c r="F43" s="90">
        <f t="shared" si="2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v>237</v>
      </c>
      <c r="D44" s="35">
        <f>C44</f>
        <v>237</v>
      </c>
      <c r="E44" s="89" t="str">
        <f t="shared" si="4"/>
        <v>-</v>
      </c>
      <c r="F44" s="90">
        <f t="shared" si="2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2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v>249</v>
      </c>
      <c r="D46" s="35">
        <f>C46</f>
        <v>249</v>
      </c>
      <c r="E46" s="89" t="str">
        <f t="shared" si="4"/>
        <v>-</v>
      </c>
      <c r="F46" s="90">
        <f t="shared" si="2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  <c r="H47" s="105"/>
    </row>
    <row r="48" spans="1:8" ht="48" customHeight="1">
      <c r="A48" s="42" t="s">
        <v>29</v>
      </c>
      <c r="B48" s="51" t="s">
        <v>116</v>
      </c>
      <c r="C48" s="36">
        <v>1348</v>
      </c>
      <c r="D48" s="35">
        <f>C48</f>
        <v>1348</v>
      </c>
      <c r="E48" s="89" t="str">
        <f t="shared" si="4"/>
        <v>-</v>
      </c>
      <c r="F48" s="92">
        <f t="shared" si="6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v>151</v>
      </c>
      <c r="D49" s="35">
        <f>C49</f>
        <v>151</v>
      </c>
      <c r="E49" s="89" t="str">
        <f t="shared" si="4"/>
        <v>-</v>
      </c>
      <c r="F49" s="92">
        <f t="shared" si="6"/>
        <v>1</v>
      </c>
      <c r="H49" s="105"/>
    </row>
    <row r="50" spans="1:8" ht="35.25" customHeight="1">
      <c r="A50" s="42" t="s">
        <v>32</v>
      </c>
      <c r="B50" s="51" t="s">
        <v>33</v>
      </c>
      <c r="C50" s="35">
        <v>241</v>
      </c>
      <c r="D50" s="35">
        <f>C50</f>
        <v>241</v>
      </c>
      <c r="E50" s="89" t="str">
        <f t="shared" si="4"/>
        <v>-</v>
      </c>
      <c r="F50" s="90">
        <f t="shared" si="6"/>
        <v>1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SUM(C52:C55)</f>
        <v>18406</v>
      </c>
      <c r="D51" s="38">
        <f>SUM(D52:D55)</f>
        <v>18406</v>
      </c>
      <c r="E51" s="13" t="str">
        <f t="shared" si="4"/>
        <v>-</v>
      </c>
      <c r="F51" s="93">
        <f t="shared" si="6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v>308</v>
      </c>
      <c r="D52" s="35">
        <f>C52</f>
        <v>308</v>
      </c>
      <c r="E52" s="94" t="str">
        <f>IF(C52=D52,"-",D52-C52)</f>
        <v>-</v>
      </c>
      <c r="F52" s="100">
        <f t="shared" si="6"/>
        <v>1</v>
      </c>
      <c r="H52" s="105"/>
    </row>
    <row r="53" spans="1:8" ht="31.5" customHeight="1">
      <c r="A53" s="42" t="s">
        <v>35</v>
      </c>
      <c r="B53" s="51" t="s">
        <v>63</v>
      </c>
      <c r="C53" s="35">
        <v>17598</v>
      </c>
      <c r="D53" s="35">
        <f>C53</f>
        <v>17598</v>
      </c>
      <c r="E53" s="94" t="str">
        <f>IF(C53=D53,"-",D53-C53)</f>
        <v>-</v>
      </c>
      <c r="F53" s="100">
        <f t="shared" si="6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v>500</v>
      </c>
      <c r="D55" s="35">
        <f>C55</f>
        <v>500</v>
      </c>
      <c r="E55" s="94" t="str">
        <f>IF(C55=D55,"-",D55-C55)</f>
        <v>-</v>
      </c>
      <c r="F55" s="100">
        <f t="shared" si="6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v>0</v>
      </c>
      <c r="D56" s="38">
        <f>C56+5928</f>
        <v>5928</v>
      </c>
      <c r="E56" s="13">
        <f>IF(C56=D56,"-",D56-C56)</f>
        <v>5928</v>
      </c>
      <c r="F56" s="93" t="str">
        <f>IF(C56=0,"-",D56/C56)</f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xSplit="2" ySplit="7" topLeftCell="C44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C48" sqref="C48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30" t="str">
        <f>NFZ!A1</f>
        <v>ZMIANA PLANU FINANSOWEGO NARODOWEGO FUNDUSZU ZDROWIA NA 2009 ROK Z 6 MAJA 2009 R.</v>
      </c>
      <c r="B1" s="130"/>
      <c r="C1" s="130"/>
      <c r="D1" s="130"/>
      <c r="E1" s="130"/>
      <c r="F1" s="130"/>
    </row>
    <row r="2" spans="1:3" s="61" customFormat="1" ht="33" customHeight="1">
      <c r="A2" s="128" t="s">
        <v>84</v>
      </c>
      <c r="B2" s="128"/>
      <c r="C2" s="128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1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1828932</v>
      </c>
      <c r="D7" s="16">
        <f>D8+D9+D10+D12+D13+D14+D15+D16+D17+D18+D19+D20+D21+D22+D24+D25+D26+D27</f>
        <v>1828932</v>
      </c>
      <c r="E7" s="13" t="str">
        <f>IF(C7=D7,"-",D7-C7)</f>
        <v>-</v>
      </c>
      <c r="F7" s="88">
        <f>IF(C7=0,"-",D7/C7)</f>
        <v>1</v>
      </c>
      <c r="H7" s="105"/>
    </row>
    <row r="8" spans="1:8" ht="31.5" customHeight="1">
      <c r="A8" s="40" t="s">
        <v>1</v>
      </c>
      <c r="B8" s="103" t="s">
        <v>168</v>
      </c>
      <c r="C8" s="36">
        <v>224059</v>
      </c>
      <c r="D8" s="36">
        <f>C8</f>
        <v>224059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5"/>
    </row>
    <row r="9" spans="1:8" ht="31.5" customHeight="1">
      <c r="A9" s="40" t="s">
        <v>2</v>
      </c>
      <c r="B9" s="103" t="s">
        <v>169</v>
      </c>
      <c r="C9" s="36">
        <v>152519</v>
      </c>
      <c r="D9" s="36">
        <f aca="true" t="shared" si="2" ref="D9:D28">C9</f>
        <v>152519</v>
      </c>
      <c r="E9" s="89" t="str">
        <f t="shared" si="0"/>
        <v>-</v>
      </c>
      <c r="F9" s="90">
        <f t="shared" si="1"/>
        <v>1</v>
      </c>
      <c r="H9" s="105"/>
    </row>
    <row r="10" spans="1:8" ht="31.5" customHeight="1">
      <c r="A10" s="40" t="s">
        <v>3</v>
      </c>
      <c r="B10" s="103" t="s">
        <v>159</v>
      </c>
      <c r="C10" s="36">
        <v>790900</v>
      </c>
      <c r="D10" s="36">
        <f aca="true" t="shared" si="3" ref="D10:D16">C10</f>
        <v>790900</v>
      </c>
      <c r="E10" s="89" t="str">
        <f t="shared" si="0"/>
        <v>-</v>
      </c>
      <c r="F10" s="90">
        <f t="shared" si="1"/>
        <v>1</v>
      </c>
      <c r="H10" s="105"/>
    </row>
    <row r="11" spans="1:8" ht="31.5" customHeight="1">
      <c r="A11" s="104" t="s">
        <v>64</v>
      </c>
      <c r="B11" s="45" t="s">
        <v>65</v>
      </c>
      <c r="C11" s="36">
        <v>29000</v>
      </c>
      <c r="D11" s="36">
        <f t="shared" si="3"/>
        <v>29000</v>
      </c>
      <c r="E11" s="89" t="str">
        <f t="shared" si="0"/>
        <v>-</v>
      </c>
      <c r="F11" s="90">
        <f t="shared" si="1"/>
        <v>1</v>
      </c>
      <c r="H11" s="105"/>
    </row>
    <row r="12" spans="1:8" ht="31.5" customHeight="1">
      <c r="A12" s="40" t="s">
        <v>4</v>
      </c>
      <c r="B12" s="103" t="s">
        <v>175</v>
      </c>
      <c r="C12" s="36">
        <v>68500</v>
      </c>
      <c r="D12" s="36">
        <f t="shared" si="3"/>
        <v>68500</v>
      </c>
      <c r="E12" s="89" t="str">
        <f t="shared" si="0"/>
        <v>-</v>
      </c>
      <c r="F12" s="90">
        <f t="shared" si="1"/>
        <v>1</v>
      </c>
      <c r="H12" s="105"/>
    </row>
    <row r="13" spans="1:8" ht="31.5" customHeight="1">
      <c r="A13" s="40" t="s">
        <v>5</v>
      </c>
      <c r="B13" s="103" t="s">
        <v>170</v>
      </c>
      <c r="C13" s="36">
        <v>57800</v>
      </c>
      <c r="D13" s="36">
        <f t="shared" si="3"/>
        <v>57800</v>
      </c>
      <c r="E13" s="89" t="str">
        <f t="shared" si="0"/>
        <v>-</v>
      </c>
      <c r="F13" s="90">
        <f t="shared" si="1"/>
        <v>1</v>
      </c>
      <c r="H13" s="105"/>
    </row>
    <row r="14" spans="1:8" ht="31.5" customHeight="1">
      <c r="A14" s="40" t="s">
        <v>6</v>
      </c>
      <c r="B14" s="103" t="s">
        <v>179</v>
      </c>
      <c r="C14" s="36">
        <v>22667</v>
      </c>
      <c r="D14" s="36">
        <f t="shared" si="3"/>
        <v>22667</v>
      </c>
      <c r="E14" s="89" t="str">
        <f t="shared" si="0"/>
        <v>-</v>
      </c>
      <c r="F14" s="90">
        <f t="shared" si="1"/>
        <v>1</v>
      </c>
      <c r="H14" s="105"/>
    </row>
    <row r="15" spans="1:8" ht="31.5" customHeight="1">
      <c r="A15" s="40" t="s">
        <v>7</v>
      </c>
      <c r="B15" s="103" t="s">
        <v>178</v>
      </c>
      <c r="C15" s="36">
        <v>13050</v>
      </c>
      <c r="D15" s="36">
        <f t="shared" si="3"/>
        <v>13050</v>
      </c>
      <c r="E15" s="89" t="str">
        <f>IF(C15=D15,"-",D15-C15)</f>
        <v>-</v>
      </c>
      <c r="F15" s="90">
        <f>IF(C15=0,"-",D15/C15)</f>
        <v>1</v>
      </c>
      <c r="H15" s="105"/>
    </row>
    <row r="16" spans="1:8" ht="31.5" customHeight="1">
      <c r="A16" s="40" t="s">
        <v>8</v>
      </c>
      <c r="B16" s="103" t="s">
        <v>171</v>
      </c>
      <c r="C16" s="36">
        <v>84006</v>
      </c>
      <c r="D16" s="36">
        <f t="shared" si="3"/>
        <v>84006</v>
      </c>
      <c r="E16" s="89" t="str">
        <f t="shared" si="0"/>
        <v>-</v>
      </c>
      <c r="F16" s="90">
        <f t="shared" si="1"/>
        <v>1</v>
      </c>
      <c r="H16" s="105"/>
    </row>
    <row r="17" spans="1:8" ht="31.5" customHeight="1">
      <c r="A17" s="40" t="s">
        <v>9</v>
      </c>
      <c r="B17" s="103" t="s">
        <v>172</v>
      </c>
      <c r="C17" s="36">
        <v>25200</v>
      </c>
      <c r="D17" s="36">
        <f t="shared" si="2"/>
        <v>25200</v>
      </c>
      <c r="E17" s="89" t="str">
        <f t="shared" si="0"/>
        <v>-</v>
      </c>
      <c r="F17" s="90">
        <f t="shared" si="1"/>
        <v>1</v>
      </c>
      <c r="H17" s="105"/>
    </row>
    <row r="18" spans="1:8" ht="31.5" customHeight="1">
      <c r="A18" s="40" t="s">
        <v>10</v>
      </c>
      <c r="B18" s="103" t="s">
        <v>180</v>
      </c>
      <c r="C18" s="36">
        <v>2300</v>
      </c>
      <c r="D18" s="36">
        <f t="shared" si="2"/>
        <v>2300</v>
      </c>
      <c r="E18" s="89" t="str">
        <f t="shared" si="0"/>
        <v>-</v>
      </c>
      <c r="F18" s="90">
        <f t="shared" si="1"/>
        <v>1</v>
      </c>
      <c r="H18" s="105"/>
    </row>
    <row r="19" spans="1:8" ht="46.5" customHeight="1">
      <c r="A19" s="40" t="s">
        <v>11</v>
      </c>
      <c r="B19" s="103" t="s">
        <v>173</v>
      </c>
      <c r="C19" s="36">
        <v>5394</v>
      </c>
      <c r="D19" s="36">
        <f t="shared" si="2"/>
        <v>5394</v>
      </c>
      <c r="E19" s="89" t="str">
        <f t="shared" si="0"/>
        <v>-</v>
      </c>
      <c r="F19" s="90">
        <f t="shared" si="1"/>
        <v>1</v>
      </c>
      <c r="H19" s="105"/>
    </row>
    <row r="20" spans="1:8" ht="31.5" customHeight="1">
      <c r="A20" s="40" t="s">
        <v>12</v>
      </c>
      <c r="B20" s="103" t="s">
        <v>174</v>
      </c>
      <c r="C20" s="36">
        <v>39550</v>
      </c>
      <c r="D20" s="36">
        <f>C20</f>
        <v>39550</v>
      </c>
      <c r="E20" s="89" t="str">
        <f t="shared" si="0"/>
        <v>-</v>
      </c>
      <c r="F20" s="90">
        <f t="shared" si="1"/>
        <v>1</v>
      </c>
      <c r="H20" s="105"/>
    </row>
    <row r="21" spans="1:8" ht="31.5" customHeight="1">
      <c r="A21" s="40" t="s">
        <v>14</v>
      </c>
      <c r="B21" s="46" t="s">
        <v>13</v>
      </c>
      <c r="C21" s="36">
        <v>21000</v>
      </c>
      <c r="D21" s="36">
        <f t="shared" si="2"/>
        <v>21000</v>
      </c>
      <c r="E21" s="89" t="str">
        <f t="shared" si="0"/>
        <v>-</v>
      </c>
      <c r="F21" s="90">
        <f t="shared" si="1"/>
        <v>1</v>
      </c>
      <c r="H21" s="105"/>
    </row>
    <row r="22" spans="1:8" ht="31.5" customHeight="1">
      <c r="A22" s="41" t="s">
        <v>15</v>
      </c>
      <c r="B22" s="103" t="s">
        <v>176</v>
      </c>
      <c r="C22" s="36">
        <v>263983</v>
      </c>
      <c r="D22" s="36">
        <f t="shared" si="2"/>
        <v>263983</v>
      </c>
      <c r="E22" s="89" t="str">
        <f t="shared" si="0"/>
        <v>-</v>
      </c>
      <c r="F22" s="90">
        <f t="shared" si="1"/>
        <v>1</v>
      </c>
      <c r="H22" s="105"/>
    </row>
    <row r="23" spans="1:8" ht="31.5" customHeight="1">
      <c r="A23" s="39" t="s">
        <v>181</v>
      </c>
      <c r="B23" s="45" t="s">
        <v>66</v>
      </c>
      <c r="C23" s="36">
        <v>1273</v>
      </c>
      <c r="D23" s="36">
        <f t="shared" si="2"/>
        <v>1273</v>
      </c>
      <c r="E23" s="89" t="str">
        <f t="shared" si="0"/>
        <v>-</v>
      </c>
      <c r="F23" s="90">
        <f t="shared" si="1"/>
        <v>1</v>
      </c>
      <c r="H23" s="105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2"/>
        <v>0</v>
      </c>
      <c r="E24" s="89" t="str">
        <f>IF(C24=D24,"-",D24-C24)</f>
        <v>-</v>
      </c>
      <c r="F24" s="90" t="str">
        <f>IF(C24=0,"-",D24/C24)</f>
        <v>-</v>
      </c>
      <c r="H24" s="105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2"/>
        <v>0</v>
      </c>
      <c r="E25" s="89" t="str">
        <f>IF(C25=D25,"-",D25-C25)</f>
        <v>-</v>
      </c>
      <c r="F25" s="90" t="str">
        <f>IF(C25=0,"-",D25/C25)</f>
        <v>-</v>
      </c>
      <c r="H25" s="105"/>
    </row>
    <row r="26" spans="1:8" ht="33" customHeight="1">
      <c r="A26" s="42" t="s">
        <v>139</v>
      </c>
      <c r="B26" s="48" t="s">
        <v>142</v>
      </c>
      <c r="C26" s="36">
        <v>58004</v>
      </c>
      <c r="D26" s="36">
        <f t="shared" si="2"/>
        <v>58004</v>
      </c>
      <c r="E26" s="89" t="str">
        <f>IF(C26=D26,"-",D26-C26)</f>
        <v>-</v>
      </c>
      <c r="F26" s="90">
        <f>IF(C26=0,"-",D26/C26)</f>
        <v>1</v>
      </c>
      <c r="H26" s="105"/>
    </row>
    <row r="27" spans="1:8" ht="33" customHeight="1">
      <c r="A27" s="42" t="s">
        <v>140</v>
      </c>
      <c r="B27" s="48" t="s">
        <v>143</v>
      </c>
      <c r="C27" s="36">
        <v>0</v>
      </c>
      <c r="D27" s="36">
        <f>C27</f>
        <v>0</v>
      </c>
      <c r="E27" s="89" t="str">
        <f>IF(C27=D27,"-",D27-C27)</f>
        <v>-</v>
      </c>
      <c r="F27" s="90" t="str">
        <f>IF(C27=0,"-",D27/C27)</f>
        <v>-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2"/>
        <v>0</v>
      </c>
      <c r="E28" s="89" t="str">
        <f t="shared" si="0"/>
        <v>-</v>
      </c>
      <c r="F28" s="90" t="str">
        <f t="shared" si="1"/>
        <v>-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v>86352</v>
      </c>
      <c r="D29" s="36">
        <f>C29</f>
        <v>86352</v>
      </c>
      <c r="E29" s="89" t="str">
        <f t="shared" si="0"/>
        <v>-</v>
      </c>
      <c r="F29" s="90">
        <f t="shared" si="1"/>
        <v>1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16733</v>
      </c>
      <c r="D30" s="34">
        <f>D31+D32+D33+D41+D42+D48+D49+D50+D47</f>
        <v>16733</v>
      </c>
      <c r="E30" s="13" t="str">
        <f>IF(C30=D30,"-",D30-C30)</f>
        <v>-</v>
      </c>
      <c r="F30" s="91">
        <f t="shared" si="1"/>
        <v>1</v>
      </c>
      <c r="H30" s="105"/>
    </row>
    <row r="31" spans="1:8" ht="28.5" customHeight="1">
      <c r="A31" s="42" t="s">
        <v>19</v>
      </c>
      <c r="B31" s="51" t="s">
        <v>20</v>
      </c>
      <c r="C31" s="35">
        <v>717</v>
      </c>
      <c r="D31" s="35">
        <f>C31</f>
        <v>717</v>
      </c>
      <c r="E31" s="89" t="str">
        <f aca="true" t="shared" si="4" ref="E31:E51">IF(C31=D31,"-",D31-C31)</f>
        <v>-</v>
      </c>
      <c r="F31" s="90">
        <f t="shared" si="1"/>
        <v>1</v>
      </c>
      <c r="H31" s="105"/>
    </row>
    <row r="32" spans="1:8" ht="28.5" customHeight="1">
      <c r="A32" s="42" t="s">
        <v>21</v>
      </c>
      <c r="B32" s="51" t="s">
        <v>22</v>
      </c>
      <c r="C32" s="35">
        <v>1669</v>
      </c>
      <c r="D32" s="35">
        <f>C32</f>
        <v>1669</v>
      </c>
      <c r="E32" s="89" t="str">
        <f t="shared" si="4"/>
        <v>-</v>
      </c>
      <c r="F32" s="90">
        <f t="shared" si="1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v>60</v>
      </c>
      <c r="D33" s="35">
        <f>D34+D36+D37+D38+D39+D40</f>
        <v>60</v>
      </c>
      <c r="E33" s="89" t="str">
        <f t="shared" si="4"/>
        <v>-</v>
      </c>
      <c r="F33" s="90">
        <f t="shared" si="1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v>30</v>
      </c>
      <c r="D34" s="35">
        <f>C34</f>
        <v>30</v>
      </c>
      <c r="E34" s="89" t="str">
        <f t="shared" si="4"/>
        <v>-</v>
      </c>
      <c r="F34" s="90">
        <f t="shared" si="1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v>28</v>
      </c>
      <c r="D35" s="35">
        <f aca="true" t="shared" si="5" ref="D35:D47">C35</f>
        <v>28</v>
      </c>
      <c r="E35" s="89" t="str">
        <f t="shared" si="4"/>
        <v>-</v>
      </c>
      <c r="F35" s="90">
        <f t="shared" si="1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5"/>
        <v>0</v>
      </c>
      <c r="E36" s="89" t="str">
        <f t="shared" si="4"/>
        <v>-</v>
      </c>
      <c r="F36" s="90" t="str">
        <f t="shared" si="1"/>
        <v>-</v>
      </c>
      <c r="H36" s="105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1"/>
        <v>-</v>
      </c>
      <c r="H37" s="105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1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v>27</v>
      </c>
      <c r="D39" s="35">
        <f t="shared" si="5"/>
        <v>27</v>
      </c>
      <c r="E39" s="89" t="str">
        <f t="shared" si="4"/>
        <v>-</v>
      </c>
      <c r="F39" s="90">
        <f t="shared" si="1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v>3</v>
      </c>
      <c r="D40" s="35">
        <f t="shared" si="5"/>
        <v>3</v>
      </c>
      <c r="E40" s="89" t="str">
        <f t="shared" si="4"/>
        <v>-</v>
      </c>
      <c r="F40" s="90">
        <f t="shared" si="1"/>
        <v>1</v>
      </c>
      <c r="H40" s="105"/>
    </row>
    <row r="41" spans="1:8" ht="28.5" customHeight="1">
      <c r="A41" s="42" t="s">
        <v>24</v>
      </c>
      <c r="B41" s="51" t="s">
        <v>25</v>
      </c>
      <c r="C41" s="35">
        <v>10100</v>
      </c>
      <c r="D41" s="35">
        <f t="shared" si="5"/>
        <v>10100</v>
      </c>
      <c r="E41" s="89" t="str">
        <f t="shared" si="4"/>
        <v>-</v>
      </c>
      <c r="F41" s="90">
        <f t="shared" si="1"/>
        <v>1</v>
      </c>
      <c r="H41" s="105"/>
    </row>
    <row r="42" spans="1:8" ht="28.5" customHeight="1">
      <c r="A42" s="42" t="s">
        <v>26</v>
      </c>
      <c r="B42" s="52" t="s">
        <v>61</v>
      </c>
      <c r="C42" s="35">
        <v>2032</v>
      </c>
      <c r="D42" s="35">
        <f>SUM(D43:D46)</f>
        <v>2032</v>
      </c>
      <c r="E42" s="89" t="str">
        <f t="shared" si="4"/>
        <v>-</v>
      </c>
      <c r="F42" s="90">
        <f t="shared" si="1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v>1534</v>
      </c>
      <c r="D43" s="35">
        <f>C43</f>
        <v>1534</v>
      </c>
      <c r="E43" s="89" t="str">
        <f t="shared" si="4"/>
        <v>-</v>
      </c>
      <c r="F43" s="90">
        <f t="shared" si="1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v>247</v>
      </c>
      <c r="D44" s="35">
        <f>C44</f>
        <v>247</v>
      </c>
      <c r="E44" s="89" t="str">
        <f t="shared" si="4"/>
        <v>-</v>
      </c>
      <c r="F44" s="90">
        <f t="shared" si="1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1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v>251</v>
      </c>
      <c r="D46" s="35">
        <f>C46</f>
        <v>251</v>
      </c>
      <c r="E46" s="89" t="str">
        <f t="shared" si="4"/>
        <v>-</v>
      </c>
      <c r="F46" s="90">
        <f t="shared" si="1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  <c r="H47" s="105"/>
    </row>
    <row r="48" spans="1:8" ht="48" customHeight="1">
      <c r="A48" s="42" t="s">
        <v>29</v>
      </c>
      <c r="B48" s="51" t="s">
        <v>116</v>
      </c>
      <c r="C48" s="36">
        <v>1946</v>
      </c>
      <c r="D48" s="35">
        <f>C48</f>
        <v>1946</v>
      </c>
      <c r="E48" s="89" t="str">
        <f t="shared" si="4"/>
        <v>-</v>
      </c>
      <c r="F48" s="92">
        <f t="shared" si="6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v>80</v>
      </c>
      <c r="D49" s="35">
        <f>C49</f>
        <v>80</v>
      </c>
      <c r="E49" s="89" t="str">
        <f t="shared" si="4"/>
        <v>-</v>
      </c>
      <c r="F49" s="92">
        <f t="shared" si="6"/>
        <v>1</v>
      </c>
      <c r="H49" s="105"/>
    </row>
    <row r="50" spans="1:8" ht="35.25" customHeight="1">
      <c r="A50" s="42" t="s">
        <v>32</v>
      </c>
      <c r="B50" s="51" t="s">
        <v>33</v>
      </c>
      <c r="C50" s="35">
        <v>129</v>
      </c>
      <c r="D50" s="35">
        <f>C50</f>
        <v>129</v>
      </c>
      <c r="E50" s="89" t="str">
        <f t="shared" si="4"/>
        <v>-</v>
      </c>
      <c r="F50" s="90">
        <f t="shared" si="6"/>
        <v>1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SUM(C52:C55)</f>
        <v>8015</v>
      </c>
      <c r="D51" s="38">
        <f>SUM(D52:D55)</f>
        <v>8015</v>
      </c>
      <c r="E51" s="13" t="str">
        <f t="shared" si="4"/>
        <v>-</v>
      </c>
      <c r="F51" s="93">
        <f t="shared" si="6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v>215</v>
      </c>
      <c r="D52" s="35">
        <f>C52</f>
        <v>215</v>
      </c>
      <c r="E52" s="94" t="str">
        <f>IF(C52=D52,"-",D52-C52)</f>
        <v>-</v>
      </c>
      <c r="F52" s="100">
        <f t="shared" si="6"/>
        <v>1</v>
      </c>
      <c r="H52" s="105"/>
    </row>
    <row r="53" spans="1:8" ht="31.5" customHeight="1">
      <c r="A53" s="42" t="s">
        <v>35</v>
      </c>
      <c r="B53" s="51" t="s">
        <v>63</v>
      </c>
      <c r="C53" s="35">
        <v>7200</v>
      </c>
      <c r="D53" s="35">
        <f>C53</f>
        <v>7200</v>
      </c>
      <c r="E53" s="94" t="str">
        <f>IF(C53=D53,"-",D53-C53)</f>
        <v>-</v>
      </c>
      <c r="F53" s="100">
        <f t="shared" si="6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v>600</v>
      </c>
      <c r="D55" s="35">
        <f>C55</f>
        <v>600</v>
      </c>
      <c r="E55" s="94" t="str">
        <f>IF(C55=D55,"-",D55-C55)</f>
        <v>-</v>
      </c>
      <c r="F55" s="100">
        <f t="shared" si="6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v>0</v>
      </c>
      <c r="D56" s="38">
        <f>C56+3</f>
        <v>3</v>
      </c>
      <c r="E56" s="13">
        <f>IF(C56=D56,"-",D56-C56)</f>
        <v>3</v>
      </c>
      <c r="F56" s="93" t="str">
        <f>IF(C56=0,"-",D56/C56)</f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xSplit="2" ySplit="7" topLeftCell="C44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30" t="str">
        <f>NFZ!A1</f>
        <v>ZMIANA PLANU FINANSOWEGO NARODOWEGO FUNDUSZU ZDROWIA NA 2009 ROK Z 6 MAJA 2009 R.</v>
      </c>
      <c r="B1" s="130"/>
      <c r="C1" s="130"/>
      <c r="D1" s="130"/>
      <c r="E1" s="130"/>
      <c r="F1" s="130"/>
    </row>
    <row r="2" spans="1:3" s="61" customFormat="1" ht="33" customHeight="1">
      <c r="A2" s="128" t="s">
        <v>85</v>
      </c>
      <c r="B2" s="128"/>
      <c r="C2" s="128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1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4639486</v>
      </c>
      <c r="D7" s="16">
        <f>D8+D9+D10+D12+D13+D14+D15+D16+D17+D18+D19+D20+D21+D22+D24+D25+D26+D27</f>
        <v>4639486</v>
      </c>
      <c r="E7" s="13" t="str">
        <f>IF(C7=D7,"-",D7-C7)</f>
        <v>-</v>
      </c>
      <c r="F7" s="88">
        <f>IF(C7=0,"-",D7/C7)</f>
        <v>1</v>
      </c>
      <c r="H7" s="105"/>
    </row>
    <row r="8" spans="1:8" ht="31.5" customHeight="1">
      <c r="A8" s="40" t="s">
        <v>1</v>
      </c>
      <c r="B8" s="103" t="s">
        <v>168</v>
      </c>
      <c r="C8" s="36">
        <v>629809</v>
      </c>
      <c r="D8" s="36">
        <f>C8</f>
        <v>629809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5"/>
    </row>
    <row r="9" spans="1:8" ht="31.5" customHeight="1">
      <c r="A9" s="40" t="s">
        <v>2</v>
      </c>
      <c r="B9" s="103" t="s">
        <v>169</v>
      </c>
      <c r="C9" s="36">
        <v>390000</v>
      </c>
      <c r="D9" s="36">
        <f aca="true" t="shared" si="2" ref="D9:D27">C9</f>
        <v>390000</v>
      </c>
      <c r="E9" s="89" t="str">
        <f t="shared" si="0"/>
        <v>-</v>
      </c>
      <c r="F9" s="90">
        <f t="shared" si="1"/>
        <v>1</v>
      </c>
      <c r="H9" s="105"/>
    </row>
    <row r="10" spans="1:8" ht="31.5" customHeight="1">
      <c r="A10" s="40" t="s">
        <v>3</v>
      </c>
      <c r="B10" s="103" t="s">
        <v>159</v>
      </c>
      <c r="C10" s="36">
        <v>2172903</v>
      </c>
      <c r="D10" s="36">
        <f t="shared" si="2"/>
        <v>2172903</v>
      </c>
      <c r="E10" s="89" t="str">
        <f t="shared" si="0"/>
        <v>-</v>
      </c>
      <c r="F10" s="90">
        <f t="shared" si="1"/>
        <v>1</v>
      </c>
      <c r="H10" s="105"/>
    </row>
    <row r="11" spans="1:8" ht="31.5" customHeight="1">
      <c r="A11" s="104" t="s">
        <v>64</v>
      </c>
      <c r="B11" s="45" t="s">
        <v>65</v>
      </c>
      <c r="C11" s="36">
        <v>96000</v>
      </c>
      <c r="D11" s="36">
        <f t="shared" si="2"/>
        <v>96000</v>
      </c>
      <c r="E11" s="89" t="str">
        <f t="shared" si="0"/>
        <v>-</v>
      </c>
      <c r="F11" s="90">
        <f t="shared" si="1"/>
        <v>1</v>
      </c>
      <c r="H11" s="105"/>
    </row>
    <row r="12" spans="1:8" ht="31.5" customHeight="1">
      <c r="A12" s="40" t="s">
        <v>4</v>
      </c>
      <c r="B12" s="103" t="s">
        <v>175</v>
      </c>
      <c r="C12" s="36">
        <v>164000</v>
      </c>
      <c r="D12" s="36">
        <f t="shared" si="2"/>
        <v>164000</v>
      </c>
      <c r="E12" s="89" t="str">
        <f t="shared" si="0"/>
        <v>-</v>
      </c>
      <c r="F12" s="90">
        <f t="shared" si="1"/>
        <v>1</v>
      </c>
      <c r="H12" s="105"/>
    </row>
    <row r="13" spans="1:8" ht="31.5" customHeight="1">
      <c r="A13" s="40" t="s">
        <v>5</v>
      </c>
      <c r="B13" s="103" t="s">
        <v>170</v>
      </c>
      <c r="C13" s="36">
        <v>142000</v>
      </c>
      <c r="D13" s="36">
        <f t="shared" si="2"/>
        <v>142000</v>
      </c>
      <c r="E13" s="89" t="str">
        <f t="shared" si="0"/>
        <v>-</v>
      </c>
      <c r="F13" s="90">
        <f t="shared" si="1"/>
        <v>1</v>
      </c>
      <c r="H13" s="105"/>
    </row>
    <row r="14" spans="1:8" ht="31.5" customHeight="1">
      <c r="A14" s="40" t="s">
        <v>6</v>
      </c>
      <c r="B14" s="103" t="s">
        <v>179</v>
      </c>
      <c r="C14" s="36">
        <v>49000</v>
      </c>
      <c r="D14" s="36">
        <f t="shared" si="2"/>
        <v>49000</v>
      </c>
      <c r="E14" s="89" t="str">
        <f t="shared" si="0"/>
        <v>-</v>
      </c>
      <c r="F14" s="90">
        <f t="shared" si="1"/>
        <v>1</v>
      </c>
      <c r="H14" s="105"/>
    </row>
    <row r="15" spans="1:8" ht="31.5" customHeight="1">
      <c r="A15" s="40" t="s">
        <v>7</v>
      </c>
      <c r="B15" s="103" t="s">
        <v>178</v>
      </c>
      <c r="C15" s="36">
        <v>41000</v>
      </c>
      <c r="D15" s="36">
        <f t="shared" si="2"/>
        <v>41000</v>
      </c>
      <c r="E15" s="89" t="str">
        <f>IF(C15=D15,"-",D15-C15)</f>
        <v>-</v>
      </c>
      <c r="F15" s="90">
        <f>IF(C15=0,"-",D15/C15)</f>
        <v>1</v>
      </c>
      <c r="H15" s="105"/>
    </row>
    <row r="16" spans="1:8" ht="31.5" customHeight="1">
      <c r="A16" s="40" t="s">
        <v>8</v>
      </c>
      <c r="B16" s="103" t="s">
        <v>171</v>
      </c>
      <c r="C16" s="36">
        <v>160000</v>
      </c>
      <c r="D16" s="36">
        <f t="shared" si="2"/>
        <v>160000</v>
      </c>
      <c r="E16" s="89" t="str">
        <f t="shared" si="0"/>
        <v>-</v>
      </c>
      <c r="F16" s="90">
        <f t="shared" si="1"/>
        <v>1</v>
      </c>
      <c r="H16" s="105"/>
    </row>
    <row r="17" spans="1:8" ht="31.5" customHeight="1">
      <c r="A17" s="40" t="s">
        <v>9</v>
      </c>
      <c r="B17" s="103" t="s">
        <v>172</v>
      </c>
      <c r="C17" s="36">
        <v>59500</v>
      </c>
      <c r="D17" s="36">
        <f t="shared" si="2"/>
        <v>59500</v>
      </c>
      <c r="E17" s="89" t="str">
        <f t="shared" si="0"/>
        <v>-</v>
      </c>
      <c r="F17" s="90">
        <f t="shared" si="1"/>
        <v>1</v>
      </c>
      <c r="H17" s="105"/>
    </row>
    <row r="18" spans="1:8" ht="31.5" customHeight="1">
      <c r="A18" s="40" t="s">
        <v>10</v>
      </c>
      <c r="B18" s="103" t="s">
        <v>180</v>
      </c>
      <c r="C18" s="36">
        <v>2600</v>
      </c>
      <c r="D18" s="36">
        <f t="shared" si="2"/>
        <v>2600</v>
      </c>
      <c r="E18" s="89" t="str">
        <f t="shared" si="0"/>
        <v>-</v>
      </c>
      <c r="F18" s="90">
        <f t="shared" si="1"/>
        <v>1</v>
      </c>
      <c r="H18" s="105"/>
    </row>
    <row r="19" spans="1:8" ht="46.5" customHeight="1">
      <c r="A19" s="40" t="s">
        <v>11</v>
      </c>
      <c r="B19" s="103" t="s">
        <v>173</v>
      </c>
      <c r="C19" s="36">
        <v>10181</v>
      </c>
      <c r="D19" s="36">
        <f t="shared" si="2"/>
        <v>10181</v>
      </c>
      <c r="E19" s="89" t="str">
        <f t="shared" si="0"/>
        <v>-</v>
      </c>
      <c r="F19" s="90">
        <f t="shared" si="1"/>
        <v>1</v>
      </c>
      <c r="H19" s="105"/>
    </row>
    <row r="20" spans="1:8" ht="31.5" customHeight="1">
      <c r="A20" s="40" t="s">
        <v>12</v>
      </c>
      <c r="B20" s="103" t="s">
        <v>174</v>
      </c>
      <c r="C20" s="36">
        <v>113751</v>
      </c>
      <c r="D20" s="36">
        <f t="shared" si="2"/>
        <v>113751</v>
      </c>
      <c r="E20" s="89" t="str">
        <f t="shared" si="0"/>
        <v>-</v>
      </c>
      <c r="F20" s="90">
        <f t="shared" si="1"/>
        <v>1</v>
      </c>
      <c r="H20" s="105"/>
    </row>
    <row r="21" spans="1:8" ht="31.5" customHeight="1">
      <c r="A21" s="40" t="s">
        <v>14</v>
      </c>
      <c r="B21" s="46" t="s">
        <v>13</v>
      </c>
      <c r="C21" s="36">
        <v>52000</v>
      </c>
      <c r="D21" s="36">
        <f t="shared" si="2"/>
        <v>52000</v>
      </c>
      <c r="E21" s="89" t="str">
        <f t="shared" si="0"/>
        <v>-</v>
      </c>
      <c r="F21" s="90">
        <f t="shared" si="1"/>
        <v>1</v>
      </c>
      <c r="H21" s="105"/>
    </row>
    <row r="22" spans="1:8" ht="31.5" customHeight="1">
      <c r="A22" s="41" t="s">
        <v>15</v>
      </c>
      <c r="B22" s="103" t="s">
        <v>176</v>
      </c>
      <c r="C22" s="36">
        <v>624505</v>
      </c>
      <c r="D22" s="36">
        <f t="shared" si="2"/>
        <v>624505</v>
      </c>
      <c r="E22" s="89" t="str">
        <f t="shared" si="0"/>
        <v>-</v>
      </c>
      <c r="F22" s="90">
        <f t="shared" si="1"/>
        <v>1</v>
      </c>
      <c r="H22" s="105"/>
    </row>
    <row r="23" spans="1:8" ht="31.5" customHeight="1">
      <c r="A23" s="39" t="s">
        <v>181</v>
      </c>
      <c r="B23" s="45" t="s">
        <v>66</v>
      </c>
      <c r="C23" s="36">
        <v>1500</v>
      </c>
      <c r="D23" s="36">
        <f t="shared" si="2"/>
        <v>1500</v>
      </c>
      <c r="E23" s="89" t="str">
        <f t="shared" si="0"/>
        <v>-</v>
      </c>
      <c r="F23" s="90">
        <f t="shared" si="1"/>
        <v>1</v>
      </c>
      <c r="H23" s="105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2"/>
        <v>0</v>
      </c>
      <c r="E24" s="89" t="str">
        <f>IF(C24=D24,"-",D24-C24)</f>
        <v>-</v>
      </c>
      <c r="F24" s="90" t="str">
        <f>IF(C24=0,"-",D24/C24)</f>
        <v>-</v>
      </c>
      <c r="H24" s="105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2"/>
        <v>0</v>
      </c>
      <c r="E25" s="89" t="str">
        <f>IF(C25=D25,"-",D25-C25)</f>
        <v>-</v>
      </c>
      <c r="F25" s="90" t="str">
        <f>IF(C25=0,"-",D25/C25)</f>
        <v>-</v>
      </c>
      <c r="H25" s="105"/>
    </row>
    <row r="26" spans="1:8" ht="33" customHeight="1">
      <c r="A26" s="42" t="s">
        <v>139</v>
      </c>
      <c r="B26" s="48" t="s">
        <v>142</v>
      </c>
      <c r="C26" s="36">
        <v>937</v>
      </c>
      <c r="D26" s="36">
        <f t="shared" si="2"/>
        <v>937</v>
      </c>
      <c r="E26" s="89" t="str">
        <f>IF(C26=D26,"-",D26-C26)</f>
        <v>-</v>
      </c>
      <c r="F26" s="90">
        <f>IF(C26=0,"-",D26/C26)</f>
        <v>1</v>
      </c>
      <c r="H26" s="105"/>
    </row>
    <row r="27" spans="1:8" ht="33" customHeight="1">
      <c r="A27" s="42" t="s">
        <v>140</v>
      </c>
      <c r="B27" s="48" t="s">
        <v>143</v>
      </c>
      <c r="C27" s="36">
        <v>27300</v>
      </c>
      <c r="D27" s="36">
        <f t="shared" si="2"/>
        <v>27300</v>
      </c>
      <c r="E27" s="89" t="str">
        <f>IF(C27=D27,"-",D27-C27)</f>
        <v>-</v>
      </c>
      <c r="F27" s="90">
        <f>IF(C27=0,"-",D27/C27)</f>
        <v>1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0"/>
        <v>-</v>
      </c>
      <c r="F28" s="90" t="str">
        <f t="shared" si="1"/>
        <v>-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v>138440</v>
      </c>
      <c r="D29" s="36">
        <f>C29</f>
        <v>138440</v>
      </c>
      <c r="E29" s="89" t="str">
        <f t="shared" si="0"/>
        <v>-</v>
      </c>
      <c r="F29" s="90">
        <f t="shared" si="1"/>
        <v>1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44022</v>
      </c>
      <c r="D30" s="34">
        <f>D31+D32+D33+D41+D42+D48+D49+D50+D47</f>
        <v>44022</v>
      </c>
      <c r="E30" s="13" t="str">
        <f>IF(C30=D30,"-",D30-C30)</f>
        <v>-</v>
      </c>
      <c r="F30" s="91">
        <f t="shared" si="1"/>
        <v>1</v>
      </c>
      <c r="H30" s="105"/>
    </row>
    <row r="31" spans="1:8" ht="28.5" customHeight="1">
      <c r="A31" s="42" t="s">
        <v>19</v>
      </c>
      <c r="B31" s="51" t="s">
        <v>20</v>
      </c>
      <c r="C31" s="35">
        <v>2046</v>
      </c>
      <c r="D31" s="35">
        <f>C31</f>
        <v>2046</v>
      </c>
      <c r="E31" s="89" t="str">
        <f aca="true" t="shared" si="3" ref="E31:E51">IF(C31=D31,"-",D31-C31)</f>
        <v>-</v>
      </c>
      <c r="F31" s="90">
        <f t="shared" si="1"/>
        <v>1</v>
      </c>
      <c r="H31" s="105"/>
    </row>
    <row r="32" spans="1:8" ht="28.5" customHeight="1">
      <c r="A32" s="42" t="s">
        <v>21</v>
      </c>
      <c r="B32" s="51" t="s">
        <v>22</v>
      </c>
      <c r="C32" s="35">
        <v>6491</v>
      </c>
      <c r="D32" s="35">
        <f>C32</f>
        <v>6491</v>
      </c>
      <c r="E32" s="89" t="str">
        <f t="shared" si="3"/>
        <v>-</v>
      </c>
      <c r="F32" s="90">
        <f t="shared" si="1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v>322</v>
      </c>
      <c r="D33" s="35">
        <f>D34+D36+D37+D38+D39+D40</f>
        <v>322</v>
      </c>
      <c r="E33" s="89" t="str">
        <f t="shared" si="3"/>
        <v>-</v>
      </c>
      <c r="F33" s="90">
        <f t="shared" si="1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v>40</v>
      </c>
      <c r="D34" s="35">
        <f>C34</f>
        <v>40</v>
      </c>
      <c r="E34" s="89" t="str">
        <f t="shared" si="3"/>
        <v>-</v>
      </c>
      <c r="F34" s="90">
        <f t="shared" si="1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v>40</v>
      </c>
      <c r="D35" s="35">
        <f aca="true" t="shared" si="4" ref="D35:D45">C35</f>
        <v>40</v>
      </c>
      <c r="E35" s="89" t="str">
        <f t="shared" si="3"/>
        <v>-</v>
      </c>
      <c r="F35" s="90">
        <f t="shared" si="1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1"/>
        <v>-</v>
      </c>
      <c r="H36" s="105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1"/>
        <v>-</v>
      </c>
      <c r="H37" s="105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v>220</v>
      </c>
      <c r="D39" s="35">
        <f t="shared" si="4"/>
        <v>220</v>
      </c>
      <c r="E39" s="89" t="str">
        <f t="shared" si="3"/>
        <v>-</v>
      </c>
      <c r="F39" s="90">
        <f t="shared" si="1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v>62</v>
      </c>
      <c r="D40" s="35">
        <f t="shared" si="4"/>
        <v>62</v>
      </c>
      <c r="E40" s="89" t="str">
        <f t="shared" si="3"/>
        <v>-</v>
      </c>
      <c r="F40" s="90">
        <f t="shared" si="1"/>
        <v>1</v>
      </c>
      <c r="H40" s="105"/>
    </row>
    <row r="41" spans="1:8" ht="28.5" customHeight="1">
      <c r="A41" s="42" t="s">
        <v>24</v>
      </c>
      <c r="B41" s="51" t="s">
        <v>25</v>
      </c>
      <c r="C41" s="35">
        <v>21244</v>
      </c>
      <c r="D41" s="35">
        <f t="shared" si="4"/>
        <v>21244</v>
      </c>
      <c r="E41" s="89" t="str">
        <f t="shared" si="3"/>
        <v>-</v>
      </c>
      <c r="F41" s="90">
        <f t="shared" si="1"/>
        <v>1</v>
      </c>
      <c r="H41" s="105"/>
    </row>
    <row r="42" spans="1:8" ht="28.5" customHeight="1">
      <c r="A42" s="42" t="s">
        <v>26</v>
      </c>
      <c r="B42" s="52" t="s">
        <v>61</v>
      </c>
      <c r="C42" s="35">
        <v>4282</v>
      </c>
      <c r="D42" s="35">
        <f>SUM(D43:D46)</f>
        <v>4282</v>
      </c>
      <c r="E42" s="89" t="str">
        <f t="shared" si="3"/>
        <v>-</v>
      </c>
      <c r="F42" s="90">
        <f t="shared" si="1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v>3227</v>
      </c>
      <c r="D43" s="35">
        <f>C43</f>
        <v>3227</v>
      </c>
      <c r="E43" s="89" t="str">
        <f t="shared" si="3"/>
        <v>-</v>
      </c>
      <c r="F43" s="90">
        <f t="shared" si="1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v>521</v>
      </c>
      <c r="D44" s="35">
        <f>C44</f>
        <v>521</v>
      </c>
      <c r="E44" s="89" t="str">
        <f t="shared" si="3"/>
        <v>-</v>
      </c>
      <c r="F44" s="90">
        <f t="shared" si="1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1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v>534</v>
      </c>
      <c r="D46" s="35">
        <f>C46</f>
        <v>534</v>
      </c>
      <c r="E46" s="89" t="str">
        <f t="shared" si="3"/>
        <v>-</v>
      </c>
      <c r="F46" s="90">
        <f t="shared" si="1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v>0</v>
      </c>
      <c r="D47" s="35">
        <f>C47</f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05"/>
    </row>
    <row r="48" spans="1:8" ht="48" customHeight="1">
      <c r="A48" s="42" t="s">
        <v>29</v>
      </c>
      <c r="B48" s="51" t="s">
        <v>116</v>
      </c>
      <c r="C48" s="36">
        <v>8770</v>
      </c>
      <c r="D48" s="35">
        <f>C48</f>
        <v>8770</v>
      </c>
      <c r="E48" s="89" t="str">
        <f t="shared" si="3"/>
        <v>-</v>
      </c>
      <c r="F48" s="92">
        <f t="shared" si="5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v>402</v>
      </c>
      <c r="D49" s="35">
        <f>C49</f>
        <v>402</v>
      </c>
      <c r="E49" s="89" t="str">
        <f t="shared" si="3"/>
        <v>-</v>
      </c>
      <c r="F49" s="92">
        <f t="shared" si="5"/>
        <v>1</v>
      </c>
      <c r="H49" s="105"/>
    </row>
    <row r="50" spans="1:8" ht="35.25" customHeight="1">
      <c r="A50" s="42" t="s">
        <v>32</v>
      </c>
      <c r="B50" s="51" t="s">
        <v>33</v>
      </c>
      <c r="C50" s="35">
        <v>465</v>
      </c>
      <c r="D50" s="35">
        <f>C50</f>
        <v>465</v>
      </c>
      <c r="E50" s="89" t="str">
        <f t="shared" si="3"/>
        <v>-</v>
      </c>
      <c r="F50" s="90">
        <f t="shared" si="5"/>
        <v>1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SUM(C52:C55)</f>
        <v>23387</v>
      </c>
      <c r="D51" s="38">
        <f>SUM(D52:D55)</f>
        <v>23387</v>
      </c>
      <c r="E51" s="13" t="str">
        <f t="shared" si="3"/>
        <v>-</v>
      </c>
      <c r="F51" s="93">
        <f t="shared" si="5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v>1235</v>
      </c>
      <c r="D52" s="35">
        <f>C52</f>
        <v>1235</v>
      </c>
      <c r="E52" s="94" t="str">
        <f>IF(C52=D52,"-",D52-C52)</f>
        <v>-</v>
      </c>
      <c r="F52" s="100">
        <f t="shared" si="5"/>
        <v>1</v>
      </c>
      <c r="H52" s="105"/>
    </row>
    <row r="53" spans="1:8" ht="31.5" customHeight="1">
      <c r="A53" s="42" t="s">
        <v>35</v>
      </c>
      <c r="B53" s="51" t="s">
        <v>63</v>
      </c>
      <c r="C53" s="35">
        <v>18707</v>
      </c>
      <c r="D53" s="35">
        <f>C53</f>
        <v>18707</v>
      </c>
      <c r="E53" s="94" t="str">
        <f>IF(C53=D53,"-",D53-C53)</f>
        <v>-</v>
      </c>
      <c r="F53" s="100">
        <f t="shared" si="5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v>3445</v>
      </c>
      <c r="D55" s="35">
        <f>C55</f>
        <v>3445</v>
      </c>
      <c r="E55" s="94" t="str">
        <f>IF(C55=D55,"-",D55-C55)</f>
        <v>-</v>
      </c>
      <c r="F55" s="100">
        <f t="shared" si="5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v>0</v>
      </c>
      <c r="D56" s="38">
        <f>C56+5259</f>
        <v>5259</v>
      </c>
      <c r="E56" s="13">
        <f>IF(C56=D56,"-",D56-C56)</f>
        <v>5259</v>
      </c>
      <c r="F56" s="93" t="str">
        <f>IF(C56=0,"-",D56/C56)</f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xSplit="2" ySplit="7" topLeftCell="C3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30" t="str">
        <f>NFZ!A1</f>
        <v>ZMIANA PLANU FINANSOWEGO NARODOWEGO FUNDUSZU ZDROWIA NA 2009 ROK Z 6 MAJA 2009 R.</v>
      </c>
      <c r="B1" s="130"/>
      <c r="C1" s="130"/>
      <c r="D1" s="130"/>
      <c r="E1" s="130"/>
      <c r="F1" s="130"/>
    </row>
    <row r="2" spans="1:3" s="61" customFormat="1" ht="33" customHeight="1">
      <c r="A2" s="128" t="s">
        <v>86</v>
      </c>
      <c r="B2" s="128"/>
      <c r="C2" s="128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1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2379567</v>
      </c>
      <c r="D7" s="16">
        <f>D8+D9+D10+D12+D13+D14+D15+D16+D17+D18+D19+D20+D21+D22+D24+D25+D26+D27</f>
        <v>2379567</v>
      </c>
      <c r="E7" s="13" t="str">
        <f>IF(C7=D7,"-",D7-C7)</f>
        <v>-</v>
      </c>
      <c r="F7" s="88">
        <f>IF(C7=0,"-",D7/C7)</f>
        <v>1</v>
      </c>
      <c r="H7" s="105"/>
    </row>
    <row r="8" spans="1:8" ht="31.5" customHeight="1">
      <c r="A8" s="40" t="s">
        <v>1</v>
      </c>
      <c r="B8" s="103" t="s">
        <v>168</v>
      </c>
      <c r="C8" s="36">
        <v>310696</v>
      </c>
      <c r="D8" s="36">
        <f>C8</f>
        <v>310696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5"/>
    </row>
    <row r="9" spans="1:8" ht="31.5" customHeight="1">
      <c r="A9" s="40" t="s">
        <v>2</v>
      </c>
      <c r="B9" s="103" t="s">
        <v>169</v>
      </c>
      <c r="C9" s="36">
        <v>186566</v>
      </c>
      <c r="D9" s="36">
        <f>C9</f>
        <v>186566</v>
      </c>
      <c r="E9" s="89" t="str">
        <f t="shared" si="0"/>
        <v>-</v>
      </c>
      <c r="F9" s="90">
        <f t="shared" si="1"/>
        <v>1</v>
      </c>
      <c r="H9" s="105"/>
    </row>
    <row r="10" spans="1:8" ht="31.5" customHeight="1">
      <c r="A10" s="40" t="s">
        <v>3</v>
      </c>
      <c r="B10" s="103" t="s">
        <v>159</v>
      </c>
      <c r="C10" s="36">
        <v>1112976</v>
      </c>
      <c r="D10" s="36">
        <f>C10</f>
        <v>1112976</v>
      </c>
      <c r="E10" s="89" t="str">
        <f t="shared" si="0"/>
        <v>-</v>
      </c>
      <c r="F10" s="90">
        <f t="shared" si="1"/>
        <v>1</v>
      </c>
      <c r="H10" s="105"/>
    </row>
    <row r="11" spans="1:8" ht="31.5" customHeight="1">
      <c r="A11" s="104" t="s">
        <v>64</v>
      </c>
      <c r="B11" s="45" t="s">
        <v>65</v>
      </c>
      <c r="C11" s="36">
        <v>50286</v>
      </c>
      <c r="D11" s="36">
        <f aca="true" t="shared" si="2" ref="D11:D18">C11</f>
        <v>50286</v>
      </c>
      <c r="E11" s="89" t="str">
        <f t="shared" si="0"/>
        <v>-</v>
      </c>
      <c r="F11" s="90">
        <f t="shared" si="1"/>
        <v>1</v>
      </c>
      <c r="H11" s="105"/>
    </row>
    <row r="12" spans="1:8" ht="31.5" customHeight="1">
      <c r="A12" s="40" t="s">
        <v>4</v>
      </c>
      <c r="B12" s="103" t="s">
        <v>175</v>
      </c>
      <c r="C12" s="36">
        <v>85596</v>
      </c>
      <c r="D12" s="36">
        <f t="shared" si="2"/>
        <v>85596</v>
      </c>
      <c r="E12" s="89" t="str">
        <f t="shared" si="0"/>
        <v>-</v>
      </c>
      <c r="F12" s="90">
        <f t="shared" si="1"/>
        <v>1</v>
      </c>
      <c r="H12" s="105"/>
    </row>
    <row r="13" spans="1:8" ht="31.5" customHeight="1">
      <c r="A13" s="40" t="s">
        <v>5</v>
      </c>
      <c r="B13" s="103" t="s">
        <v>170</v>
      </c>
      <c r="C13" s="36">
        <v>67810</v>
      </c>
      <c r="D13" s="36">
        <f t="shared" si="2"/>
        <v>67810</v>
      </c>
      <c r="E13" s="89" t="str">
        <f t="shared" si="0"/>
        <v>-</v>
      </c>
      <c r="F13" s="90">
        <f t="shared" si="1"/>
        <v>1</v>
      </c>
      <c r="H13" s="105"/>
    </row>
    <row r="14" spans="1:8" ht="31.5" customHeight="1">
      <c r="A14" s="40" t="s">
        <v>6</v>
      </c>
      <c r="B14" s="103" t="s">
        <v>179</v>
      </c>
      <c r="C14" s="36">
        <v>24083</v>
      </c>
      <c r="D14" s="36">
        <f t="shared" si="2"/>
        <v>24083</v>
      </c>
      <c r="E14" s="89" t="str">
        <f t="shared" si="0"/>
        <v>-</v>
      </c>
      <c r="F14" s="90">
        <f t="shared" si="1"/>
        <v>1</v>
      </c>
      <c r="H14" s="105"/>
    </row>
    <row r="15" spans="1:8" ht="31.5" customHeight="1">
      <c r="A15" s="40" t="s">
        <v>7</v>
      </c>
      <c r="B15" s="103" t="s">
        <v>178</v>
      </c>
      <c r="C15" s="36">
        <v>6249</v>
      </c>
      <c r="D15" s="36">
        <f t="shared" si="2"/>
        <v>6249</v>
      </c>
      <c r="E15" s="89" t="str">
        <f>IF(C15=D15,"-",D15-C15)</f>
        <v>-</v>
      </c>
      <c r="F15" s="90">
        <f>IF(C15=0,"-",D15/C15)</f>
        <v>1</v>
      </c>
      <c r="H15" s="105"/>
    </row>
    <row r="16" spans="1:8" ht="31.5" customHeight="1">
      <c r="A16" s="40" t="s">
        <v>8</v>
      </c>
      <c r="B16" s="103" t="s">
        <v>171</v>
      </c>
      <c r="C16" s="36">
        <v>100876</v>
      </c>
      <c r="D16" s="36">
        <f t="shared" si="2"/>
        <v>100876</v>
      </c>
      <c r="E16" s="89" t="str">
        <f t="shared" si="0"/>
        <v>-</v>
      </c>
      <c r="F16" s="90">
        <f t="shared" si="1"/>
        <v>1</v>
      </c>
      <c r="H16" s="105"/>
    </row>
    <row r="17" spans="1:8" ht="31.5" customHeight="1">
      <c r="A17" s="40" t="s">
        <v>9</v>
      </c>
      <c r="B17" s="103" t="s">
        <v>172</v>
      </c>
      <c r="C17" s="36">
        <v>32786</v>
      </c>
      <c r="D17" s="36">
        <f t="shared" si="2"/>
        <v>32786</v>
      </c>
      <c r="E17" s="89" t="str">
        <f t="shared" si="0"/>
        <v>-</v>
      </c>
      <c r="F17" s="90">
        <f t="shared" si="1"/>
        <v>1</v>
      </c>
      <c r="H17" s="105"/>
    </row>
    <row r="18" spans="1:8" ht="31.5" customHeight="1">
      <c r="A18" s="40" t="s">
        <v>10</v>
      </c>
      <c r="B18" s="103" t="s">
        <v>180</v>
      </c>
      <c r="C18" s="36">
        <v>1748</v>
      </c>
      <c r="D18" s="36">
        <f t="shared" si="2"/>
        <v>1748</v>
      </c>
      <c r="E18" s="89" t="str">
        <f t="shared" si="0"/>
        <v>-</v>
      </c>
      <c r="F18" s="90">
        <f t="shared" si="1"/>
        <v>1</v>
      </c>
      <c r="H18" s="105"/>
    </row>
    <row r="19" spans="1:8" ht="46.5" customHeight="1">
      <c r="A19" s="40" t="s">
        <v>11</v>
      </c>
      <c r="B19" s="103" t="s">
        <v>173</v>
      </c>
      <c r="C19" s="36">
        <v>7743</v>
      </c>
      <c r="D19" s="36">
        <f>C19</f>
        <v>7743</v>
      </c>
      <c r="E19" s="89" t="str">
        <f t="shared" si="0"/>
        <v>-</v>
      </c>
      <c r="F19" s="90">
        <f t="shared" si="1"/>
        <v>1</v>
      </c>
      <c r="H19" s="105"/>
    </row>
    <row r="20" spans="1:8" ht="31.5" customHeight="1">
      <c r="A20" s="40" t="s">
        <v>12</v>
      </c>
      <c r="B20" s="103" t="s">
        <v>174</v>
      </c>
      <c r="C20" s="36">
        <v>58800</v>
      </c>
      <c r="D20" s="36">
        <f>C20</f>
        <v>58800</v>
      </c>
      <c r="E20" s="89" t="str">
        <f t="shared" si="0"/>
        <v>-</v>
      </c>
      <c r="F20" s="90">
        <f t="shared" si="1"/>
        <v>1</v>
      </c>
      <c r="H20" s="105"/>
    </row>
    <row r="21" spans="1:8" ht="31.5" customHeight="1">
      <c r="A21" s="40" t="s">
        <v>14</v>
      </c>
      <c r="B21" s="46" t="s">
        <v>13</v>
      </c>
      <c r="C21" s="36">
        <v>30873</v>
      </c>
      <c r="D21" s="36">
        <f aca="true" t="shared" si="3" ref="D21:D28">C21</f>
        <v>30873</v>
      </c>
      <c r="E21" s="89" t="str">
        <f t="shared" si="0"/>
        <v>-</v>
      </c>
      <c r="F21" s="90">
        <f t="shared" si="1"/>
        <v>1</v>
      </c>
      <c r="H21" s="105"/>
    </row>
    <row r="22" spans="1:8" ht="31.5" customHeight="1">
      <c r="A22" s="41" t="s">
        <v>15</v>
      </c>
      <c r="B22" s="103" t="s">
        <v>176</v>
      </c>
      <c r="C22" s="36">
        <v>350059</v>
      </c>
      <c r="D22" s="36">
        <f t="shared" si="3"/>
        <v>350059</v>
      </c>
      <c r="E22" s="89" t="str">
        <f t="shared" si="0"/>
        <v>-</v>
      </c>
      <c r="F22" s="90">
        <f t="shared" si="1"/>
        <v>1</v>
      </c>
      <c r="H22" s="105"/>
    </row>
    <row r="23" spans="1:8" ht="31.5" customHeight="1">
      <c r="A23" s="39" t="s">
        <v>181</v>
      </c>
      <c r="B23" s="45" t="s">
        <v>66</v>
      </c>
      <c r="C23" s="36">
        <v>567</v>
      </c>
      <c r="D23" s="36">
        <f t="shared" si="3"/>
        <v>567</v>
      </c>
      <c r="E23" s="89" t="str">
        <f t="shared" si="0"/>
        <v>-</v>
      </c>
      <c r="F23" s="90">
        <f t="shared" si="1"/>
        <v>1</v>
      </c>
      <c r="H23" s="105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3"/>
        <v>0</v>
      </c>
      <c r="E24" s="89" t="str">
        <f>IF(C24=D24,"-",D24-C24)</f>
        <v>-</v>
      </c>
      <c r="F24" s="90" t="str">
        <f>IF(C24=0,"-",D24/C24)</f>
        <v>-</v>
      </c>
      <c r="H24" s="105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  <c r="H25" s="105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  <c r="H26" s="105"/>
    </row>
    <row r="27" spans="1:8" ht="33" customHeight="1">
      <c r="A27" s="42" t="s">
        <v>140</v>
      </c>
      <c r="B27" s="48" t="s">
        <v>143</v>
      </c>
      <c r="C27" s="36">
        <v>2706</v>
      </c>
      <c r="D27" s="36">
        <f>C27</f>
        <v>2706</v>
      </c>
      <c r="E27" s="89" t="str">
        <f>IF(C27=D27,"-",D27-C27)</f>
        <v>-</v>
      </c>
      <c r="F27" s="90">
        <f>IF(C27=0,"-",D27/C27)</f>
        <v>1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0"/>
        <v>-</v>
      </c>
      <c r="F28" s="90" t="str">
        <f t="shared" si="1"/>
        <v>-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v>93966</v>
      </c>
      <c r="D29" s="36">
        <f>C29</f>
        <v>93966</v>
      </c>
      <c r="E29" s="89" t="str">
        <f t="shared" si="0"/>
        <v>-</v>
      </c>
      <c r="F29" s="90">
        <f t="shared" si="1"/>
        <v>1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19114</v>
      </c>
      <c r="D30" s="34">
        <f>D31+D32+D33+D41+D42+D48+D49+D50+D47</f>
        <v>19114</v>
      </c>
      <c r="E30" s="13" t="str">
        <f>IF(C30=D30,"-",D30-C30)</f>
        <v>-</v>
      </c>
      <c r="F30" s="91">
        <f t="shared" si="1"/>
        <v>1</v>
      </c>
      <c r="H30" s="105"/>
    </row>
    <row r="31" spans="1:8" ht="28.5" customHeight="1">
      <c r="A31" s="42" t="s">
        <v>19</v>
      </c>
      <c r="B31" s="51" t="s">
        <v>20</v>
      </c>
      <c r="C31" s="35">
        <v>814</v>
      </c>
      <c r="D31" s="35">
        <f>C31</f>
        <v>814</v>
      </c>
      <c r="E31" s="89" t="str">
        <f aca="true" t="shared" si="4" ref="E31:E51">IF(C31=D31,"-",D31-C31)</f>
        <v>-</v>
      </c>
      <c r="F31" s="90">
        <f t="shared" si="1"/>
        <v>1</v>
      </c>
      <c r="H31" s="105"/>
    </row>
    <row r="32" spans="1:8" ht="28.5" customHeight="1">
      <c r="A32" s="42" t="s">
        <v>21</v>
      </c>
      <c r="B32" s="51" t="s">
        <v>22</v>
      </c>
      <c r="C32" s="35">
        <v>2049</v>
      </c>
      <c r="D32" s="35">
        <f>C32</f>
        <v>2049</v>
      </c>
      <c r="E32" s="89" t="str">
        <f t="shared" si="4"/>
        <v>-</v>
      </c>
      <c r="F32" s="90">
        <f t="shared" si="1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v>197</v>
      </c>
      <c r="D33" s="35">
        <f>D34+D36+D37+D38+D39+D40</f>
        <v>197</v>
      </c>
      <c r="E33" s="89" t="str">
        <f t="shared" si="4"/>
        <v>-</v>
      </c>
      <c r="F33" s="90">
        <f t="shared" si="1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v>24</v>
      </c>
      <c r="D34" s="35">
        <f>C34</f>
        <v>24</v>
      </c>
      <c r="E34" s="89" t="str">
        <f t="shared" si="4"/>
        <v>-</v>
      </c>
      <c r="F34" s="90">
        <f t="shared" si="1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v>24</v>
      </c>
      <c r="D35" s="35">
        <f aca="true" t="shared" si="5" ref="D35:D45">C35</f>
        <v>24</v>
      </c>
      <c r="E35" s="89" t="str">
        <f t="shared" si="4"/>
        <v>-</v>
      </c>
      <c r="F35" s="90">
        <f t="shared" si="1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v>1</v>
      </c>
      <c r="D36" s="35">
        <f t="shared" si="5"/>
        <v>1</v>
      </c>
      <c r="E36" s="89" t="str">
        <f t="shared" si="4"/>
        <v>-</v>
      </c>
      <c r="F36" s="90">
        <f t="shared" si="1"/>
        <v>1</v>
      </c>
      <c r="H36" s="105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1"/>
        <v>-</v>
      </c>
      <c r="H37" s="105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1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v>155</v>
      </c>
      <c r="D39" s="35">
        <f t="shared" si="5"/>
        <v>155</v>
      </c>
      <c r="E39" s="89" t="str">
        <f t="shared" si="4"/>
        <v>-</v>
      </c>
      <c r="F39" s="90">
        <f t="shared" si="1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v>17</v>
      </c>
      <c r="D40" s="35">
        <f t="shared" si="5"/>
        <v>17</v>
      </c>
      <c r="E40" s="89" t="str">
        <f t="shared" si="4"/>
        <v>-</v>
      </c>
      <c r="F40" s="90">
        <f t="shared" si="1"/>
        <v>1</v>
      </c>
      <c r="H40" s="105"/>
    </row>
    <row r="41" spans="1:8" ht="28.5" customHeight="1">
      <c r="A41" s="42" t="s">
        <v>24</v>
      </c>
      <c r="B41" s="51" t="s">
        <v>25</v>
      </c>
      <c r="C41" s="35">
        <v>11617</v>
      </c>
      <c r="D41" s="35">
        <f t="shared" si="5"/>
        <v>11617</v>
      </c>
      <c r="E41" s="89" t="str">
        <f t="shared" si="4"/>
        <v>-</v>
      </c>
      <c r="F41" s="90">
        <f t="shared" si="1"/>
        <v>1</v>
      </c>
      <c r="H41" s="105"/>
    </row>
    <row r="42" spans="1:8" ht="28.5" customHeight="1">
      <c r="A42" s="42" t="s">
        <v>26</v>
      </c>
      <c r="B42" s="52" t="s">
        <v>61</v>
      </c>
      <c r="C42" s="35">
        <v>2351</v>
      </c>
      <c r="D42" s="35">
        <f>SUM(D43:D46)</f>
        <v>2351</v>
      </c>
      <c r="E42" s="89" t="str">
        <f t="shared" si="4"/>
        <v>-</v>
      </c>
      <c r="F42" s="90">
        <f t="shared" si="1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v>1765</v>
      </c>
      <c r="D43" s="35">
        <f>C43</f>
        <v>1765</v>
      </c>
      <c r="E43" s="89" t="str">
        <f t="shared" si="4"/>
        <v>-</v>
      </c>
      <c r="F43" s="90">
        <f t="shared" si="1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v>285</v>
      </c>
      <c r="D44" s="35">
        <f>C44</f>
        <v>285</v>
      </c>
      <c r="E44" s="89" t="str">
        <f t="shared" si="4"/>
        <v>-</v>
      </c>
      <c r="F44" s="90">
        <f t="shared" si="1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1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v>301</v>
      </c>
      <c r="D46" s="35">
        <f>C46</f>
        <v>301</v>
      </c>
      <c r="E46" s="89" t="str">
        <f t="shared" si="4"/>
        <v>-</v>
      </c>
      <c r="F46" s="90">
        <f t="shared" si="1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v>0</v>
      </c>
      <c r="D47" s="35">
        <f>C47</f>
        <v>0</v>
      </c>
      <c r="E47" s="89" t="str">
        <f t="shared" si="4"/>
        <v>-</v>
      </c>
      <c r="F47" s="90" t="str">
        <f aca="true" t="shared" si="6" ref="F47:F55">IF(C47=0,"-",D47/C47)</f>
        <v>-</v>
      </c>
      <c r="H47" s="105"/>
    </row>
    <row r="48" spans="1:8" ht="48" customHeight="1">
      <c r="A48" s="42" t="s">
        <v>29</v>
      </c>
      <c r="B48" s="51" t="s">
        <v>116</v>
      </c>
      <c r="C48" s="36">
        <v>1693</v>
      </c>
      <c r="D48" s="35">
        <f>C48</f>
        <v>1693</v>
      </c>
      <c r="E48" s="89" t="str">
        <f t="shared" si="4"/>
        <v>-</v>
      </c>
      <c r="F48" s="92">
        <f t="shared" si="6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v>209</v>
      </c>
      <c r="D49" s="35">
        <f>C49</f>
        <v>209</v>
      </c>
      <c r="E49" s="89" t="str">
        <f t="shared" si="4"/>
        <v>-</v>
      </c>
      <c r="F49" s="92">
        <f t="shared" si="6"/>
        <v>1</v>
      </c>
      <c r="H49" s="105"/>
    </row>
    <row r="50" spans="1:8" ht="35.25" customHeight="1">
      <c r="A50" s="42" t="s">
        <v>32</v>
      </c>
      <c r="B50" s="51" t="s">
        <v>33</v>
      </c>
      <c r="C50" s="35">
        <v>184</v>
      </c>
      <c r="D50" s="35">
        <f>C50</f>
        <v>184</v>
      </c>
      <c r="E50" s="89" t="str">
        <f t="shared" si="4"/>
        <v>-</v>
      </c>
      <c r="F50" s="90">
        <f t="shared" si="6"/>
        <v>1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SUM(C52:C55)</f>
        <v>9565</v>
      </c>
      <c r="D51" s="38">
        <f>SUM(D52:D55)</f>
        <v>9565</v>
      </c>
      <c r="E51" s="13" t="str">
        <f t="shared" si="4"/>
        <v>-</v>
      </c>
      <c r="F51" s="93">
        <f t="shared" si="6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v>15</v>
      </c>
      <c r="D52" s="35">
        <f>C52</f>
        <v>15</v>
      </c>
      <c r="E52" s="94" t="str">
        <f>IF(C52=D52,"-",D52-C52)</f>
        <v>-</v>
      </c>
      <c r="F52" s="100">
        <f t="shared" si="6"/>
        <v>1</v>
      </c>
      <c r="H52" s="105"/>
    </row>
    <row r="53" spans="1:8" ht="31.5" customHeight="1">
      <c r="A53" s="42" t="s">
        <v>35</v>
      </c>
      <c r="B53" s="51" t="s">
        <v>63</v>
      </c>
      <c r="C53" s="35">
        <v>9330</v>
      </c>
      <c r="D53" s="35">
        <f>C53</f>
        <v>9330</v>
      </c>
      <c r="E53" s="94" t="str">
        <f>IF(C53=D53,"-",D53-C53)</f>
        <v>-</v>
      </c>
      <c r="F53" s="100">
        <f t="shared" si="6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v>220</v>
      </c>
      <c r="D55" s="35">
        <f>C55</f>
        <v>220</v>
      </c>
      <c r="E55" s="94" t="str">
        <f>IF(C55=D55,"-",D55-C55)</f>
        <v>-</v>
      </c>
      <c r="F55" s="100">
        <f t="shared" si="6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v>0</v>
      </c>
      <c r="D56" s="38">
        <f>C56+18</f>
        <v>18</v>
      </c>
      <c r="E56" s="13">
        <f>IF(C56=D56,"-",D56-C56)</f>
        <v>18</v>
      </c>
      <c r="F56" s="93" t="str">
        <f>IF(C56=0,"-",D56/C56)</f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xSplit="1" ySplit="7" topLeftCell="B29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C48" sqref="C48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7" t="str">
        <f>NFZ!A1</f>
        <v>ZMIANA PLANU FINANSOWEGO NARODOWEGO FUNDUSZU ZDROWIA NA 2009 ROK Z 6 MAJA 2009 R.</v>
      </c>
      <c r="B1" s="127"/>
      <c r="C1" s="127"/>
      <c r="D1" s="127"/>
      <c r="E1" s="127"/>
      <c r="F1" s="127"/>
    </row>
    <row r="2" spans="1:3" s="61" customFormat="1" ht="33" customHeight="1">
      <c r="A2" s="128" t="s">
        <v>89</v>
      </c>
      <c r="B2" s="128"/>
      <c r="C2" s="128"/>
    </row>
    <row r="3" spans="1:6" ht="33" customHeight="1">
      <c r="A3" s="1"/>
      <c r="B3" s="87"/>
      <c r="D3" s="30"/>
      <c r="E3" s="30"/>
      <c r="F3" s="30" t="s">
        <v>90</v>
      </c>
    </row>
    <row r="4" spans="1:6" s="6" customFormat="1" ht="33" customHeight="1">
      <c r="A4" s="129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428799</v>
      </c>
      <c r="D7" s="16">
        <f>D8+D9+D10+D12+D13+D14+D15+D16+D17+D18+D19+D20+D21+D22+D24+D25+D26+D27</f>
        <v>428799</v>
      </c>
      <c r="E7" s="13" t="str">
        <f>IF(C7=D7,"-",D7-C7)</f>
        <v>-</v>
      </c>
      <c r="F7" s="88">
        <f>IF(C7=0,"-",D7/C7)</f>
        <v>1</v>
      </c>
      <c r="H7" s="105"/>
    </row>
    <row r="8" spans="1:8" ht="31.5" customHeight="1">
      <c r="A8" s="40" t="s">
        <v>1</v>
      </c>
      <c r="B8" s="46" t="s">
        <v>168</v>
      </c>
      <c r="C8" s="36">
        <v>0</v>
      </c>
      <c r="D8" s="36">
        <f>C8</f>
        <v>0</v>
      </c>
      <c r="E8" s="89" t="str">
        <f aca="true" t="shared" si="0" ref="E8:E29">IF(C8=D8,"-",D8-C8)</f>
        <v>-</v>
      </c>
      <c r="F8" s="90" t="str">
        <f aca="true" t="shared" si="1" ref="F8:F46">IF(C8=0,"-",D8/C8)</f>
        <v>-</v>
      </c>
      <c r="H8" s="105"/>
    </row>
    <row r="9" spans="1:8" ht="31.5" customHeight="1">
      <c r="A9" s="40" t="s">
        <v>2</v>
      </c>
      <c r="B9" s="46" t="s">
        <v>169</v>
      </c>
      <c r="C9" s="36">
        <v>0</v>
      </c>
      <c r="D9" s="36">
        <f aca="true" t="shared" si="2" ref="D9:D29">C9</f>
        <v>0</v>
      </c>
      <c r="E9" s="89" t="str">
        <f t="shared" si="0"/>
        <v>-</v>
      </c>
      <c r="F9" s="90" t="str">
        <f t="shared" si="1"/>
        <v>-</v>
      </c>
      <c r="H9" s="105"/>
    </row>
    <row r="10" spans="1:8" ht="31.5" customHeight="1">
      <c r="A10" s="40" t="s">
        <v>3</v>
      </c>
      <c r="B10" s="46" t="s">
        <v>159</v>
      </c>
      <c r="C10" s="36">
        <v>0</v>
      </c>
      <c r="D10" s="36">
        <f t="shared" si="2"/>
        <v>0</v>
      </c>
      <c r="E10" s="89" t="str">
        <f t="shared" si="0"/>
        <v>-</v>
      </c>
      <c r="F10" s="90" t="str">
        <f t="shared" si="1"/>
        <v>-</v>
      </c>
      <c r="H10" s="105"/>
    </row>
    <row r="11" spans="1:8" ht="31.5" customHeight="1">
      <c r="A11" s="39" t="s">
        <v>64</v>
      </c>
      <c r="B11" s="45" t="s">
        <v>65</v>
      </c>
      <c r="C11" s="36">
        <v>0</v>
      </c>
      <c r="D11" s="36">
        <f t="shared" si="2"/>
        <v>0</v>
      </c>
      <c r="E11" s="89" t="str">
        <f t="shared" si="0"/>
        <v>-</v>
      </c>
      <c r="F11" s="90" t="str">
        <f t="shared" si="1"/>
        <v>-</v>
      </c>
      <c r="H11" s="105"/>
    </row>
    <row r="12" spans="1:8" ht="31.5" customHeight="1">
      <c r="A12" s="40" t="s">
        <v>4</v>
      </c>
      <c r="B12" s="46" t="s">
        <v>175</v>
      </c>
      <c r="C12" s="36">
        <v>0</v>
      </c>
      <c r="D12" s="36">
        <f t="shared" si="2"/>
        <v>0</v>
      </c>
      <c r="E12" s="89" t="str">
        <f t="shared" si="0"/>
        <v>-</v>
      </c>
      <c r="F12" s="90" t="str">
        <f t="shared" si="1"/>
        <v>-</v>
      </c>
      <c r="H12" s="105"/>
    </row>
    <row r="13" spans="1:8" ht="31.5" customHeight="1">
      <c r="A13" s="40" t="s">
        <v>5</v>
      </c>
      <c r="B13" s="46" t="s">
        <v>170</v>
      </c>
      <c r="C13" s="36">
        <v>0</v>
      </c>
      <c r="D13" s="36">
        <f t="shared" si="2"/>
        <v>0</v>
      </c>
      <c r="E13" s="89" t="str">
        <f t="shared" si="0"/>
        <v>-</v>
      </c>
      <c r="F13" s="90" t="str">
        <f t="shared" si="1"/>
        <v>-</v>
      </c>
      <c r="H13" s="105"/>
    </row>
    <row r="14" spans="1:8" ht="31.5" customHeight="1">
      <c r="A14" s="40" t="s">
        <v>6</v>
      </c>
      <c r="B14" s="46" t="s">
        <v>179</v>
      </c>
      <c r="C14" s="36">
        <v>0</v>
      </c>
      <c r="D14" s="36">
        <f t="shared" si="2"/>
        <v>0</v>
      </c>
      <c r="E14" s="89" t="str">
        <f t="shared" si="0"/>
        <v>-</v>
      </c>
      <c r="F14" s="90" t="str">
        <f t="shared" si="1"/>
        <v>-</v>
      </c>
      <c r="H14" s="105"/>
    </row>
    <row r="15" spans="1:8" ht="31.5" customHeight="1">
      <c r="A15" s="40" t="s">
        <v>7</v>
      </c>
      <c r="B15" s="46" t="s">
        <v>178</v>
      </c>
      <c r="C15" s="36">
        <v>0</v>
      </c>
      <c r="D15" s="36">
        <f>C15</f>
        <v>0</v>
      </c>
      <c r="E15" s="89" t="str">
        <f>IF(C15=D15,"-",D15-C15)</f>
        <v>-</v>
      </c>
      <c r="F15" s="90" t="str">
        <f>IF(C15=0,"-",D15/C15)</f>
        <v>-</v>
      </c>
      <c r="H15" s="105"/>
    </row>
    <row r="16" spans="1:8" ht="31.5" customHeight="1">
      <c r="A16" s="40" t="s">
        <v>8</v>
      </c>
      <c r="B16" s="46" t="s">
        <v>171</v>
      </c>
      <c r="C16" s="36">
        <v>0</v>
      </c>
      <c r="D16" s="36">
        <f t="shared" si="2"/>
        <v>0</v>
      </c>
      <c r="E16" s="89" t="str">
        <f t="shared" si="0"/>
        <v>-</v>
      </c>
      <c r="F16" s="90" t="str">
        <f t="shared" si="1"/>
        <v>-</v>
      </c>
      <c r="H16" s="105"/>
    </row>
    <row r="17" spans="1:8" ht="31.5" customHeight="1">
      <c r="A17" s="40" t="s">
        <v>9</v>
      </c>
      <c r="B17" s="46" t="s">
        <v>172</v>
      </c>
      <c r="C17" s="36">
        <v>0</v>
      </c>
      <c r="D17" s="36">
        <f t="shared" si="2"/>
        <v>0</v>
      </c>
      <c r="E17" s="89" t="str">
        <f t="shared" si="0"/>
        <v>-</v>
      </c>
      <c r="F17" s="90" t="str">
        <f t="shared" si="1"/>
        <v>-</v>
      </c>
      <c r="H17" s="105"/>
    </row>
    <row r="18" spans="1:8" ht="31.5" customHeight="1">
      <c r="A18" s="40" t="s">
        <v>10</v>
      </c>
      <c r="B18" s="46" t="s">
        <v>180</v>
      </c>
      <c r="C18" s="36">
        <v>0</v>
      </c>
      <c r="D18" s="36">
        <f t="shared" si="2"/>
        <v>0</v>
      </c>
      <c r="E18" s="89" t="str">
        <f t="shared" si="0"/>
        <v>-</v>
      </c>
      <c r="F18" s="90" t="str">
        <f t="shared" si="1"/>
        <v>-</v>
      </c>
      <c r="H18" s="105"/>
    </row>
    <row r="19" spans="1:8" ht="46.5" customHeight="1">
      <c r="A19" s="40" t="s">
        <v>11</v>
      </c>
      <c r="B19" s="46" t="s">
        <v>173</v>
      </c>
      <c r="C19" s="36">
        <v>0</v>
      </c>
      <c r="D19" s="36">
        <f t="shared" si="2"/>
        <v>0</v>
      </c>
      <c r="E19" s="89" t="str">
        <f t="shared" si="0"/>
        <v>-</v>
      </c>
      <c r="F19" s="90" t="str">
        <f t="shared" si="1"/>
        <v>-</v>
      </c>
      <c r="H19" s="105"/>
    </row>
    <row r="20" spans="1:8" ht="31.5" customHeight="1">
      <c r="A20" s="40" t="s">
        <v>12</v>
      </c>
      <c r="B20" s="46" t="s">
        <v>174</v>
      </c>
      <c r="C20" s="36">
        <v>0</v>
      </c>
      <c r="D20" s="36">
        <f t="shared" si="2"/>
        <v>0</v>
      </c>
      <c r="E20" s="89" t="str">
        <f t="shared" si="0"/>
        <v>-</v>
      </c>
      <c r="F20" s="90" t="str">
        <f t="shared" si="1"/>
        <v>-</v>
      </c>
      <c r="H20" s="105"/>
    </row>
    <row r="21" spans="1:8" ht="31.5" customHeight="1">
      <c r="A21" s="40" t="s">
        <v>14</v>
      </c>
      <c r="B21" s="46" t="s">
        <v>13</v>
      </c>
      <c r="C21" s="36">
        <v>0</v>
      </c>
      <c r="D21" s="36">
        <f t="shared" si="2"/>
        <v>0</v>
      </c>
      <c r="E21" s="89" t="str">
        <f t="shared" si="0"/>
        <v>-</v>
      </c>
      <c r="F21" s="90" t="str">
        <f t="shared" si="1"/>
        <v>-</v>
      </c>
      <c r="H21" s="105"/>
    </row>
    <row r="22" spans="1:8" ht="31.5" customHeight="1">
      <c r="A22" s="41" t="s">
        <v>15</v>
      </c>
      <c r="B22" s="103" t="s">
        <v>176</v>
      </c>
      <c r="C22" s="36">
        <v>0</v>
      </c>
      <c r="D22" s="36">
        <f t="shared" si="2"/>
        <v>0</v>
      </c>
      <c r="E22" s="89" t="str">
        <f t="shared" si="0"/>
        <v>-</v>
      </c>
      <c r="F22" s="90" t="str">
        <f t="shared" si="1"/>
        <v>-</v>
      </c>
      <c r="H22" s="105"/>
    </row>
    <row r="23" spans="1:8" ht="31.5" customHeight="1">
      <c r="A23" s="39" t="s">
        <v>181</v>
      </c>
      <c r="B23" s="45" t="s">
        <v>66</v>
      </c>
      <c r="C23" s="36">
        <v>0</v>
      </c>
      <c r="D23" s="36">
        <f t="shared" si="2"/>
        <v>0</v>
      </c>
      <c r="E23" s="89" t="str">
        <f t="shared" si="0"/>
        <v>-</v>
      </c>
      <c r="F23" s="90" t="str">
        <f t="shared" si="1"/>
        <v>-</v>
      </c>
      <c r="H23" s="105"/>
    </row>
    <row r="24" spans="1:8" ht="33" customHeight="1">
      <c r="A24" s="42" t="s">
        <v>16</v>
      </c>
      <c r="B24" s="47" t="s">
        <v>141</v>
      </c>
      <c r="C24" s="36">
        <v>416230</v>
      </c>
      <c r="D24" s="36">
        <f t="shared" si="2"/>
        <v>416230</v>
      </c>
      <c r="E24" s="89" t="str">
        <f>IF(C24=D24,"-",D24-C24)</f>
        <v>-</v>
      </c>
      <c r="F24" s="90">
        <f>IF(C24=0,"-",D24/C24)</f>
        <v>1</v>
      </c>
      <c r="H24" s="105"/>
    </row>
    <row r="25" spans="1:8" ht="33" customHeight="1">
      <c r="A25" s="42" t="s">
        <v>138</v>
      </c>
      <c r="B25" s="48" t="s">
        <v>60</v>
      </c>
      <c r="C25" s="36">
        <v>12569</v>
      </c>
      <c r="D25" s="36">
        <f>C25</f>
        <v>12569</v>
      </c>
      <c r="E25" s="89" t="str">
        <f>IF(C25=D25,"-",D25-C25)</f>
        <v>-</v>
      </c>
      <c r="F25" s="90">
        <f>IF(C25=0,"-",D25/C25)</f>
        <v>1</v>
      </c>
      <c r="H25" s="105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2"/>
        <v>0</v>
      </c>
      <c r="E26" s="89" t="str">
        <f>IF(C26=D26,"-",D26-C26)</f>
        <v>-</v>
      </c>
      <c r="F26" s="90" t="str">
        <f>IF(C26=0,"-",D26/C26)</f>
        <v>-</v>
      </c>
      <c r="H26" s="105"/>
    </row>
    <row r="27" spans="1:8" ht="33" customHeight="1">
      <c r="A27" s="42" t="s">
        <v>140</v>
      </c>
      <c r="B27" s="48" t="s">
        <v>143</v>
      </c>
      <c r="C27" s="36">
        <v>0</v>
      </c>
      <c r="D27" s="36">
        <f t="shared" si="2"/>
        <v>0</v>
      </c>
      <c r="E27" s="89" t="str">
        <f>IF(C27=D27,"-",D27-C27)</f>
        <v>-</v>
      </c>
      <c r="F27" s="90" t="str">
        <f>IF(C27=0,"-",D27/C27)</f>
        <v>-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v>629</v>
      </c>
      <c r="D28" s="36">
        <f>C28</f>
        <v>629</v>
      </c>
      <c r="E28" s="89" t="str">
        <f t="shared" si="0"/>
        <v>-</v>
      </c>
      <c r="F28" s="90">
        <f t="shared" si="1"/>
        <v>1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v>0</v>
      </c>
      <c r="D29" s="36">
        <f t="shared" si="2"/>
        <v>0</v>
      </c>
      <c r="E29" s="89" t="str">
        <f t="shared" si="0"/>
        <v>-</v>
      </c>
      <c r="F29" s="90" t="str">
        <f t="shared" si="1"/>
        <v>-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172709</v>
      </c>
      <c r="D30" s="34">
        <f>D31+D32+D33+D41+D42+D48+D49+D50+D47</f>
        <v>172877</v>
      </c>
      <c r="E30" s="13">
        <f>IF(C30=D30,"-",D30-C30)</f>
        <v>168</v>
      </c>
      <c r="F30" s="91">
        <f t="shared" si="1"/>
        <v>1.001</v>
      </c>
      <c r="H30" s="105"/>
    </row>
    <row r="31" spans="1:8" ht="28.5" customHeight="1">
      <c r="A31" s="42" t="s">
        <v>19</v>
      </c>
      <c r="B31" s="51" t="s">
        <v>20</v>
      </c>
      <c r="C31" s="35">
        <v>3065</v>
      </c>
      <c r="D31" s="35">
        <f>C31+47</f>
        <v>3112</v>
      </c>
      <c r="E31" s="89">
        <f aca="true" t="shared" si="3" ref="E31:E51">IF(C31=D31,"-",D31-C31)</f>
        <v>47</v>
      </c>
      <c r="F31" s="90">
        <f t="shared" si="1"/>
        <v>1.0153</v>
      </c>
      <c r="H31" s="105"/>
    </row>
    <row r="32" spans="1:8" ht="28.5" customHeight="1">
      <c r="A32" s="42" t="s">
        <v>21</v>
      </c>
      <c r="B32" s="51" t="s">
        <v>22</v>
      </c>
      <c r="C32" s="35">
        <v>63006</v>
      </c>
      <c r="D32" s="35">
        <f>C32</f>
        <v>63006</v>
      </c>
      <c r="E32" s="89" t="str">
        <f t="shared" si="3"/>
        <v>-</v>
      </c>
      <c r="F32" s="90">
        <f t="shared" si="1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f>C34+C36+C37+C38+C39+C40</f>
        <v>263</v>
      </c>
      <c r="D33" s="35">
        <f>D34+D36+D37+D38+D39+D40</f>
        <v>263</v>
      </c>
      <c r="E33" s="89" t="str">
        <f t="shared" si="3"/>
        <v>-</v>
      </c>
      <c r="F33" s="90">
        <f t="shared" si="1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v>30</v>
      </c>
      <c r="D34" s="35">
        <f>C34</f>
        <v>30</v>
      </c>
      <c r="E34" s="89" t="str">
        <f t="shared" si="3"/>
        <v>-</v>
      </c>
      <c r="F34" s="90">
        <f t="shared" si="1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v>30</v>
      </c>
      <c r="D35" s="35">
        <f aca="true" t="shared" si="4" ref="D35:D40">C35</f>
        <v>30</v>
      </c>
      <c r="E35" s="89" t="str">
        <f t="shared" si="3"/>
        <v>-</v>
      </c>
      <c r="F35" s="90">
        <f t="shared" si="1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v>29</v>
      </c>
      <c r="D36" s="35">
        <f t="shared" si="4"/>
        <v>29</v>
      </c>
      <c r="E36" s="89" t="str">
        <f t="shared" si="3"/>
        <v>-</v>
      </c>
      <c r="F36" s="90">
        <f t="shared" si="1"/>
        <v>1</v>
      </c>
      <c r="H36" s="105"/>
    </row>
    <row r="37" spans="1:8" ht="28.5" customHeight="1">
      <c r="A37" s="53" t="s">
        <v>48</v>
      </c>
      <c r="B37" s="54" t="s">
        <v>41</v>
      </c>
      <c r="C37" s="35">
        <v>2</v>
      </c>
      <c r="D37" s="35">
        <f t="shared" si="4"/>
        <v>2</v>
      </c>
      <c r="E37" s="89" t="str">
        <f t="shared" si="3"/>
        <v>-</v>
      </c>
      <c r="F37" s="90">
        <f t="shared" si="1"/>
        <v>1</v>
      </c>
      <c r="H37" s="105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v>192</v>
      </c>
      <c r="D39" s="35">
        <f t="shared" si="4"/>
        <v>192</v>
      </c>
      <c r="E39" s="89" t="str">
        <f t="shared" si="3"/>
        <v>-</v>
      </c>
      <c r="F39" s="90">
        <f t="shared" si="1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v>10</v>
      </c>
      <c r="D40" s="35">
        <f t="shared" si="4"/>
        <v>10</v>
      </c>
      <c r="E40" s="89" t="str">
        <f t="shared" si="3"/>
        <v>-</v>
      </c>
      <c r="F40" s="90">
        <f t="shared" si="1"/>
        <v>1</v>
      </c>
      <c r="H40" s="105"/>
    </row>
    <row r="41" spans="1:8" ht="28.5" customHeight="1">
      <c r="A41" s="42" t="s">
        <v>24</v>
      </c>
      <c r="B41" s="51" t="s">
        <v>25</v>
      </c>
      <c r="C41" s="35">
        <v>30109</v>
      </c>
      <c r="D41" s="35">
        <f>C41+105</f>
        <v>30214</v>
      </c>
      <c r="E41" s="89">
        <f t="shared" si="3"/>
        <v>105</v>
      </c>
      <c r="F41" s="90">
        <f t="shared" si="1"/>
        <v>1.0035</v>
      </c>
      <c r="H41" s="105"/>
    </row>
    <row r="42" spans="1:8" ht="28.5" customHeight="1">
      <c r="A42" s="42" t="s">
        <v>26</v>
      </c>
      <c r="B42" s="52" t="s">
        <v>61</v>
      </c>
      <c r="C42" s="35">
        <v>6964</v>
      </c>
      <c r="D42" s="35">
        <f>SUM(D43:D46)</f>
        <v>6964</v>
      </c>
      <c r="E42" s="89" t="str">
        <f t="shared" si="3"/>
        <v>-</v>
      </c>
      <c r="F42" s="90">
        <f t="shared" si="1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v>4562</v>
      </c>
      <c r="D43" s="35">
        <f aca="true" t="shared" si="5" ref="D43:D49">C43</f>
        <v>4562</v>
      </c>
      <c r="E43" s="89" t="str">
        <f t="shared" si="3"/>
        <v>-</v>
      </c>
      <c r="F43" s="90">
        <f t="shared" si="1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v>736</v>
      </c>
      <c r="D44" s="35">
        <f t="shared" si="5"/>
        <v>736</v>
      </c>
      <c r="E44" s="89" t="str">
        <f t="shared" si="3"/>
        <v>-</v>
      </c>
      <c r="F44" s="90">
        <f t="shared" si="1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3"/>
        <v>-</v>
      </c>
      <c r="F45" s="90" t="str">
        <f t="shared" si="1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v>1666</v>
      </c>
      <c r="D46" s="35">
        <f t="shared" si="5"/>
        <v>1666</v>
      </c>
      <c r="E46" s="89" t="str">
        <f t="shared" si="3"/>
        <v>-</v>
      </c>
      <c r="F46" s="90">
        <f t="shared" si="1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v>200</v>
      </c>
      <c r="D47" s="35">
        <f t="shared" si="5"/>
        <v>200</v>
      </c>
      <c r="E47" s="89" t="str">
        <f t="shared" si="3"/>
        <v>-</v>
      </c>
      <c r="F47" s="90">
        <f aca="true" t="shared" si="6" ref="F47:F56">IF(C47=0,"-",D47/C47)</f>
        <v>1</v>
      </c>
      <c r="H47" s="105"/>
    </row>
    <row r="48" spans="1:8" ht="48" customHeight="1">
      <c r="A48" s="42" t="s">
        <v>29</v>
      </c>
      <c r="B48" s="51" t="s">
        <v>116</v>
      </c>
      <c r="C48" s="36">
        <v>66904</v>
      </c>
      <c r="D48" s="35">
        <f t="shared" si="5"/>
        <v>66904</v>
      </c>
      <c r="E48" s="89" t="str">
        <f t="shared" si="3"/>
        <v>-</v>
      </c>
      <c r="F48" s="92">
        <f t="shared" si="6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v>586</v>
      </c>
      <c r="D49" s="35">
        <f t="shared" si="5"/>
        <v>586</v>
      </c>
      <c r="E49" s="89" t="str">
        <f t="shared" si="3"/>
        <v>-</v>
      </c>
      <c r="F49" s="92">
        <f t="shared" si="6"/>
        <v>1</v>
      </c>
      <c r="H49" s="105"/>
    </row>
    <row r="50" spans="1:8" ht="35.25" customHeight="1">
      <c r="A50" s="42" t="s">
        <v>32</v>
      </c>
      <c r="B50" s="51" t="s">
        <v>33</v>
      </c>
      <c r="C50" s="35">
        <v>1612</v>
      </c>
      <c r="D50" s="35">
        <f>C50+16</f>
        <v>1628</v>
      </c>
      <c r="E50" s="89">
        <f t="shared" si="3"/>
        <v>16</v>
      </c>
      <c r="F50" s="90">
        <f t="shared" si="6"/>
        <v>1.0099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SUM(C52:C55)</f>
        <v>872</v>
      </c>
      <c r="D51" s="38">
        <f>SUM(D52:D55)</f>
        <v>872</v>
      </c>
      <c r="E51" s="13" t="str">
        <f t="shared" si="3"/>
        <v>-</v>
      </c>
      <c r="F51" s="93">
        <f t="shared" si="6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v>0</v>
      </c>
      <c r="D52" s="35">
        <f>C52</f>
        <v>0</v>
      </c>
      <c r="E52" s="94" t="str">
        <f>IF(C52=D52,"-",D52-C52)</f>
        <v>-</v>
      </c>
      <c r="F52" s="90" t="str">
        <f t="shared" si="6"/>
        <v>-</v>
      </c>
      <c r="H52" s="105"/>
    </row>
    <row r="53" spans="1:8" ht="31.5" customHeight="1">
      <c r="A53" s="42" t="s">
        <v>35</v>
      </c>
      <c r="B53" s="51" t="s">
        <v>63</v>
      </c>
      <c r="C53" s="35">
        <v>600</v>
      </c>
      <c r="D53" s="35">
        <f>C53</f>
        <v>600</v>
      </c>
      <c r="E53" s="94" t="str">
        <f>IF(C53=D53,"-",D53-C53)</f>
        <v>-</v>
      </c>
      <c r="F53" s="90">
        <f t="shared" si="6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90" t="str">
        <f t="shared" si="6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v>272</v>
      </c>
      <c r="D55" s="35">
        <f>C55</f>
        <v>272</v>
      </c>
      <c r="E55" s="94" t="str">
        <f>IF(C55=D55,"-",D55-C55)</f>
        <v>-</v>
      </c>
      <c r="F55" s="90">
        <f t="shared" si="6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v>0</v>
      </c>
      <c r="D56" s="38">
        <f>C56+38126</f>
        <v>38126</v>
      </c>
      <c r="E56" s="13">
        <f>IF(C56=D56,"-",D56-C56)</f>
        <v>38126</v>
      </c>
      <c r="F56" s="93" t="str">
        <f t="shared" si="6"/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/>
  <mergeCells count="8">
    <mergeCell ref="A1:F1"/>
    <mergeCell ref="E4:E5"/>
    <mergeCell ref="F4:F5"/>
    <mergeCell ref="C4:C5"/>
    <mergeCell ref="A2:C2"/>
    <mergeCell ref="A4:A5"/>
    <mergeCell ref="B4:B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" sqref="C1"/>
    </sheetView>
  </sheetViews>
  <sheetFormatPr defaultColWidth="9.00390625" defaultRowHeight="12.75"/>
  <cols>
    <col min="1" max="1" width="9.125" style="2" customWidth="1"/>
    <col min="2" max="2" width="62.375" style="2" customWidth="1"/>
    <col min="3" max="20" width="10.875" style="2" customWidth="1"/>
    <col min="21" max="16384" width="9.125" style="2" customWidth="1"/>
  </cols>
  <sheetData>
    <row r="1" spans="1:6" s="59" customFormat="1" ht="38.25" customHeight="1">
      <c r="A1" s="132" t="str">
        <f>NFZ!A1</f>
        <v>ZMIANA PLANU FINANSOWEGO NARODOWEGO FUNDUSZU ZDROWIA NA 2009 ROK Z 6 MAJA 2009 R.</v>
      </c>
      <c r="B1" s="132"/>
      <c r="C1" s="106"/>
      <c r="D1" s="106"/>
      <c r="E1" s="106"/>
      <c r="F1" s="106"/>
    </row>
    <row r="2" spans="1:3" s="61" customFormat="1" ht="12" customHeight="1">
      <c r="A2" s="128"/>
      <c r="B2" s="128"/>
      <c r="C2" s="128"/>
    </row>
    <row r="3" spans="1:6" ht="12" customHeight="1">
      <c r="A3" s="1"/>
      <c r="B3" s="87"/>
      <c r="C3" s="30"/>
      <c r="D3" s="30"/>
      <c r="E3" s="30"/>
      <c r="F3" s="30"/>
    </row>
    <row r="4" spans="1:20" s="107" customFormat="1" ht="144.75">
      <c r="A4" s="108" t="s">
        <v>167</v>
      </c>
      <c r="B4" s="108" t="s">
        <v>62</v>
      </c>
      <c r="C4" s="109" t="s">
        <v>203</v>
      </c>
      <c r="D4" s="109" t="s">
        <v>204</v>
      </c>
      <c r="E4" s="109" t="s">
        <v>205</v>
      </c>
      <c r="F4" s="109" t="s">
        <v>206</v>
      </c>
      <c r="G4" s="109" t="s">
        <v>207</v>
      </c>
      <c r="H4" s="109" t="s">
        <v>208</v>
      </c>
      <c r="I4" s="109" t="s">
        <v>209</v>
      </c>
      <c r="J4" s="109" t="s">
        <v>210</v>
      </c>
      <c r="K4" s="109" t="s">
        <v>211</v>
      </c>
      <c r="L4" s="109" t="s">
        <v>212</v>
      </c>
      <c r="M4" s="109" t="s">
        <v>213</v>
      </c>
      <c r="N4" s="109" t="s">
        <v>214</v>
      </c>
      <c r="O4" s="109" t="s">
        <v>215</v>
      </c>
      <c r="P4" s="109" t="s">
        <v>216</v>
      </c>
      <c r="Q4" s="109" t="s">
        <v>217</v>
      </c>
      <c r="R4" s="109" t="s">
        <v>218</v>
      </c>
      <c r="S4" s="109" t="s">
        <v>219</v>
      </c>
      <c r="T4" s="109" t="s">
        <v>220</v>
      </c>
    </row>
    <row r="5" spans="1:20" s="4" customFormat="1" ht="14.25">
      <c r="A5" s="31" t="s">
        <v>221</v>
      </c>
      <c r="B5" s="31" t="s">
        <v>222</v>
      </c>
      <c r="C5" s="31" t="s">
        <v>223</v>
      </c>
      <c r="D5" s="31" t="s">
        <v>224</v>
      </c>
      <c r="E5" s="31" t="s">
        <v>225</v>
      </c>
      <c r="F5" s="31" t="s">
        <v>226</v>
      </c>
      <c r="G5" s="31" t="s">
        <v>227</v>
      </c>
      <c r="H5" s="31" t="s">
        <v>228</v>
      </c>
      <c r="I5" s="31" t="s">
        <v>229</v>
      </c>
      <c r="J5" s="31" t="s">
        <v>230</v>
      </c>
      <c r="K5" s="31" t="s">
        <v>231</v>
      </c>
      <c r="L5" s="31" t="s">
        <v>232</v>
      </c>
      <c r="M5" s="31" t="s">
        <v>233</v>
      </c>
      <c r="N5" s="31" t="s">
        <v>234</v>
      </c>
      <c r="O5" s="31" t="s">
        <v>235</v>
      </c>
      <c r="P5" s="31" t="s">
        <v>236</v>
      </c>
      <c r="Q5" s="31" t="s">
        <v>237</v>
      </c>
      <c r="R5" s="31" t="s">
        <v>238</v>
      </c>
      <c r="S5" s="31" t="s">
        <v>239</v>
      </c>
      <c r="T5" s="31" t="s">
        <v>240</v>
      </c>
    </row>
    <row r="6" spans="1:20" s="3" customFormat="1" ht="40.5" hidden="1">
      <c r="A6" s="33" t="s">
        <v>0</v>
      </c>
      <c r="B6" s="50" t="s">
        <v>144</v>
      </c>
      <c r="C6" s="113" t="str">
        <f>CENTRALA!E7</f>
        <v>-</v>
      </c>
      <c r="D6" s="113">
        <f>D7+D8+D9+D11+D12+D13+D14+D15+D16+D17+D18+D19+D20+D21+D23+D24+D25+D26</f>
        <v>0</v>
      </c>
      <c r="E6" s="113" t="str">
        <f>Dolnośląski!E7</f>
        <v>-</v>
      </c>
      <c r="F6" s="113" t="str">
        <f>KujawskoPomorski!E7</f>
        <v>-</v>
      </c>
      <c r="G6" s="113" t="str">
        <f>Lubelski!E7</f>
        <v>-</v>
      </c>
      <c r="H6" s="113" t="str">
        <f>Lubuski!E7</f>
        <v>-</v>
      </c>
      <c r="I6" s="113" t="str">
        <f>Łódzki!E7</f>
        <v>-</v>
      </c>
      <c r="J6" s="113" t="str">
        <f>Małopolski!E7</f>
        <v>-</v>
      </c>
      <c r="K6" s="113" t="str">
        <f>Mazowiecki!E7</f>
        <v>-</v>
      </c>
      <c r="L6" s="113" t="str">
        <f>Opolski!E7</f>
        <v>-</v>
      </c>
      <c r="M6" s="113" t="str">
        <f>Podkarpacki!E7</f>
        <v>-</v>
      </c>
      <c r="N6" s="113" t="str">
        <f>Podlaski!E7</f>
        <v>-</v>
      </c>
      <c r="O6" s="113" t="str">
        <f>Pomorski!E7</f>
        <v>-</v>
      </c>
      <c r="P6" s="113" t="str">
        <f>Śląski!E7</f>
        <v>-</v>
      </c>
      <c r="Q6" s="113" t="str">
        <f>Świętokrzyski!E7</f>
        <v>-</v>
      </c>
      <c r="R6" s="113" t="str">
        <f>WarmińskoMazurski!E7</f>
        <v>-</v>
      </c>
      <c r="S6" s="113" t="str">
        <f>Wielkopolski!E7</f>
        <v>-</v>
      </c>
      <c r="T6" s="113" t="str">
        <f>Zachodniopomorski!E7</f>
        <v>-</v>
      </c>
    </row>
    <row r="7" spans="1:20" ht="24.75" customHeight="1" hidden="1">
      <c r="A7" s="40" t="s">
        <v>1</v>
      </c>
      <c r="B7" s="103" t="s">
        <v>168</v>
      </c>
      <c r="C7" s="115" t="str">
        <f>CENTRALA!E8</f>
        <v>-</v>
      </c>
      <c r="D7" s="111">
        <f>SUM(E7:T7)</f>
        <v>0</v>
      </c>
      <c r="E7" s="110" t="str">
        <f>Dolnośląski!E8</f>
        <v>-</v>
      </c>
      <c r="F7" s="110" t="str">
        <f>KujawskoPomorski!E8</f>
        <v>-</v>
      </c>
      <c r="G7" s="110" t="str">
        <f>Lubelski!E8</f>
        <v>-</v>
      </c>
      <c r="H7" s="110" t="str">
        <f>Lubuski!E8</f>
        <v>-</v>
      </c>
      <c r="I7" s="110" t="str">
        <f>Łódzki!E8</f>
        <v>-</v>
      </c>
      <c r="J7" s="110" t="str">
        <f>Małopolski!E8</f>
        <v>-</v>
      </c>
      <c r="K7" s="110" t="str">
        <f>Mazowiecki!E8</f>
        <v>-</v>
      </c>
      <c r="L7" s="110" t="str">
        <f>Opolski!E8</f>
        <v>-</v>
      </c>
      <c r="M7" s="110" t="str">
        <f>Podkarpacki!E8</f>
        <v>-</v>
      </c>
      <c r="N7" s="110" t="str">
        <f>Podlaski!E8</f>
        <v>-</v>
      </c>
      <c r="O7" s="110" t="str">
        <f>Pomorski!E8</f>
        <v>-</v>
      </c>
      <c r="P7" s="110" t="str">
        <f>Śląski!E8</f>
        <v>-</v>
      </c>
      <c r="Q7" s="110" t="str">
        <f>Świętokrzyski!E8</f>
        <v>-</v>
      </c>
      <c r="R7" s="110" t="str">
        <f>WarmińskoMazurski!E8</f>
        <v>-</v>
      </c>
      <c r="S7" s="110" t="str">
        <f>Wielkopolski!E8</f>
        <v>-</v>
      </c>
      <c r="T7" s="110" t="str">
        <f>Zachodniopomorski!E8</f>
        <v>-</v>
      </c>
    </row>
    <row r="8" spans="1:20" ht="24.75" customHeight="1" hidden="1">
      <c r="A8" s="40" t="s">
        <v>2</v>
      </c>
      <c r="B8" s="103" t="s">
        <v>169</v>
      </c>
      <c r="C8" s="111" t="str">
        <f>CENTRALA!E9</f>
        <v>-</v>
      </c>
      <c r="D8" s="111">
        <f aca="true" t="shared" si="0" ref="D8:D29">SUM(E8:T8)</f>
        <v>0</v>
      </c>
      <c r="E8" s="110" t="str">
        <f>Dolnośląski!E9</f>
        <v>-</v>
      </c>
      <c r="F8" s="110" t="str">
        <f>KujawskoPomorski!E9</f>
        <v>-</v>
      </c>
      <c r="G8" s="110" t="str">
        <f>Lubelski!E9</f>
        <v>-</v>
      </c>
      <c r="H8" s="110" t="str">
        <f>Lubuski!E9</f>
        <v>-</v>
      </c>
      <c r="I8" s="110" t="str">
        <f>Łódzki!E9</f>
        <v>-</v>
      </c>
      <c r="J8" s="110" t="str">
        <f>Małopolski!E9</f>
        <v>-</v>
      </c>
      <c r="K8" s="110" t="str">
        <f>Mazowiecki!E9</f>
        <v>-</v>
      </c>
      <c r="L8" s="110" t="str">
        <f>Opolski!E9</f>
        <v>-</v>
      </c>
      <c r="M8" s="110" t="str">
        <f>Podkarpacki!E9</f>
        <v>-</v>
      </c>
      <c r="N8" s="110" t="str">
        <f>Podlaski!E9</f>
        <v>-</v>
      </c>
      <c r="O8" s="110" t="str">
        <f>Pomorski!E9</f>
        <v>-</v>
      </c>
      <c r="P8" s="110" t="str">
        <f>Śląski!E9</f>
        <v>-</v>
      </c>
      <c r="Q8" s="110" t="str">
        <f>Świętokrzyski!E9</f>
        <v>-</v>
      </c>
      <c r="R8" s="110" t="str">
        <f>WarmińskoMazurski!E9</f>
        <v>-</v>
      </c>
      <c r="S8" s="110" t="str">
        <f>Wielkopolski!E9</f>
        <v>-</v>
      </c>
      <c r="T8" s="110" t="str">
        <f>Zachodniopomorski!E9</f>
        <v>-</v>
      </c>
    </row>
    <row r="9" spans="1:20" ht="24.75" customHeight="1" hidden="1">
      <c r="A9" s="40" t="s">
        <v>3</v>
      </c>
      <c r="B9" s="103" t="s">
        <v>159</v>
      </c>
      <c r="C9" s="111" t="str">
        <f>CENTRALA!E10</f>
        <v>-</v>
      </c>
      <c r="D9" s="111">
        <f t="shared" si="0"/>
        <v>0</v>
      </c>
      <c r="E9" s="110" t="str">
        <f>Dolnośląski!E10</f>
        <v>-</v>
      </c>
      <c r="F9" s="110" t="str">
        <f>KujawskoPomorski!E10</f>
        <v>-</v>
      </c>
      <c r="G9" s="110" t="str">
        <f>Lubelski!E10</f>
        <v>-</v>
      </c>
      <c r="H9" s="110" t="str">
        <f>Lubuski!E10</f>
        <v>-</v>
      </c>
      <c r="I9" s="110" t="str">
        <f>Łódzki!E10</f>
        <v>-</v>
      </c>
      <c r="J9" s="110" t="str">
        <f>Małopolski!E10</f>
        <v>-</v>
      </c>
      <c r="K9" s="110" t="str">
        <f>Mazowiecki!E10</f>
        <v>-</v>
      </c>
      <c r="L9" s="110" t="str">
        <f>Opolski!E10</f>
        <v>-</v>
      </c>
      <c r="M9" s="110" t="str">
        <f>Podkarpacki!E10</f>
        <v>-</v>
      </c>
      <c r="N9" s="110" t="str">
        <f>Podlaski!E10</f>
        <v>-</v>
      </c>
      <c r="O9" s="110" t="str">
        <f>Pomorski!E10</f>
        <v>-</v>
      </c>
      <c r="P9" s="110" t="str">
        <f>Śląski!E10</f>
        <v>-</v>
      </c>
      <c r="Q9" s="110" t="str">
        <f>Świętokrzyski!E10</f>
        <v>-</v>
      </c>
      <c r="R9" s="110" t="str">
        <f>WarmińskoMazurski!E10</f>
        <v>-</v>
      </c>
      <c r="S9" s="110" t="str">
        <f>Wielkopolski!E10</f>
        <v>-</v>
      </c>
      <c r="T9" s="110" t="str">
        <f>Zachodniopomorski!E10</f>
        <v>-</v>
      </c>
    </row>
    <row r="10" spans="1:20" ht="24.75" customHeight="1" hidden="1">
      <c r="A10" s="104" t="s">
        <v>64</v>
      </c>
      <c r="B10" s="45" t="s">
        <v>65</v>
      </c>
      <c r="C10" s="111" t="str">
        <f>CENTRALA!E11</f>
        <v>-</v>
      </c>
      <c r="D10" s="111">
        <f t="shared" si="0"/>
        <v>0</v>
      </c>
      <c r="E10" s="110" t="str">
        <f>Dolnośląski!E11</f>
        <v>-</v>
      </c>
      <c r="F10" s="110" t="str">
        <f>KujawskoPomorski!E11</f>
        <v>-</v>
      </c>
      <c r="G10" s="110" t="str">
        <f>Lubelski!E11</f>
        <v>-</v>
      </c>
      <c r="H10" s="110" t="str">
        <f>Lubuski!E11</f>
        <v>-</v>
      </c>
      <c r="I10" s="110" t="str">
        <f>Łódzki!E11</f>
        <v>-</v>
      </c>
      <c r="J10" s="110" t="str">
        <f>Małopolski!E11</f>
        <v>-</v>
      </c>
      <c r="K10" s="110" t="str">
        <f>Mazowiecki!E11</f>
        <v>-</v>
      </c>
      <c r="L10" s="110" t="str">
        <f>Opolski!E11</f>
        <v>-</v>
      </c>
      <c r="M10" s="110" t="str">
        <f>Podkarpacki!E11</f>
        <v>-</v>
      </c>
      <c r="N10" s="110" t="str">
        <f>Podlaski!E11</f>
        <v>-</v>
      </c>
      <c r="O10" s="110" t="str">
        <f>Pomorski!E11</f>
        <v>-</v>
      </c>
      <c r="P10" s="110" t="str">
        <f>Śląski!E11</f>
        <v>-</v>
      </c>
      <c r="Q10" s="110" t="str">
        <f>Świętokrzyski!E11</f>
        <v>-</v>
      </c>
      <c r="R10" s="110" t="str">
        <f>WarmińskoMazurski!E11</f>
        <v>-</v>
      </c>
      <c r="S10" s="110" t="str">
        <f>Wielkopolski!E11</f>
        <v>-</v>
      </c>
      <c r="T10" s="110" t="str">
        <f>Zachodniopomorski!E11</f>
        <v>-</v>
      </c>
    </row>
    <row r="11" spans="1:20" ht="24.75" customHeight="1" hidden="1">
      <c r="A11" s="40" t="s">
        <v>4</v>
      </c>
      <c r="B11" s="103" t="s">
        <v>175</v>
      </c>
      <c r="C11" s="111" t="str">
        <f>CENTRALA!E12</f>
        <v>-</v>
      </c>
      <c r="D11" s="111">
        <f t="shared" si="0"/>
        <v>0</v>
      </c>
      <c r="E11" s="110" t="str">
        <f>Dolnośląski!E12</f>
        <v>-</v>
      </c>
      <c r="F11" s="110" t="str">
        <f>KujawskoPomorski!E12</f>
        <v>-</v>
      </c>
      <c r="G11" s="110" t="str">
        <f>Lubelski!E12</f>
        <v>-</v>
      </c>
      <c r="H11" s="110" t="str">
        <f>Lubuski!E12</f>
        <v>-</v>
      </c>
      <c r="I11" s="110" t="str">
        <f>Łódzki!E12</f>
        <v>-</v>
      </c>
      <c r="J11" s="110" t="str">
        <f>Małopolski!E12</f>
        <v>-</v>
      </c>
      <c r="K11" s="110" t="str">
        <f>Mazowiecki!E12</f>
        <v>-</v>
      </c>
      <c r="L11" s="110" t="str">
        <f>Opolski!E12</f>
        <v>-</v>
      </c>
      <c r="M11" s="110" t="str">
        <f>Podkarpacki!E12</f>
        <v>-</v>
      </c>
      <c r="N11" s="110" t="str">
        <f>Podlaski!E12</f>
        <v>-</v>
      </c>
      <c r="O11" s="110" t="str">
        <f>Pomorski!E12</f>
        <v>-</v>
      </c>
      <c r="P11" s="110" t="str">
        <f>Śląski!E12</f>
        <v>-</v>
      </c>
      <c r="Q11" s="110" t="str">
        <f>Świętokrzyski!E12</f>
        <v>-</v>
      </c>
      <c r="R11" s="110" t="str">
        <f>WarmińskoMazurski!E12</f>
        <v>-</v>
      </c>
      <c r="S11" s="110" t="str">
        <f>Wielkopolski!E12</f>
        <v>-</v>
      </c>
      <c r="T11" s="110" t="str">
        <f>Zachodniopomorski!E12</f>
        <v>-</v>
      </c>
    </row>
    <row r="12" spans="1:20" ht="24.75" customHeight="1" hidden="1">
      <c r="A12" s="40" t="s">
        <v>5</v>
      </c>
      <c r="B12" s="103" t="s">
        <v>170</v>
      </c>
      <c r="C12" s="111" t="str">
        <f>CENTRALA!E13</f>
        <v>-</v>
      </c>
      <c r="D12" s="111">
        <f t="shared" si="0"/>
        <v>0</v>
      </c>
      <c r="E12" s="110" t="str">
        <f>Dolnośląski!E13</f>
        <v>-</v>
      </c>
      <c r="F12" s="110" t="str">
        <f>KujawskoPomorski!E13</f>
        <v>-</v>
      </c>
      <c r="G12" s="110" t="str">
        <f>Lubelski!E13</f>
        <v>-</v>
      </c>
      <c r="H12" s="110" t="str">
        <f>Lubuski!E13</f>
        <v>-</v>
      </c>
      <c r="I12" s="110" t="str">
        <f>Łódzki!E13</f>
        <v>-</v>
      </c>
      <c r="J12" s="110" t="str">
        <f>Małopolski!E13</f>
        <v>-</v>
      </c>
      <c r="K12" s="110" t="str">
        <f>Mazowiecki!E13</f>
        <v>-</v>
      </c>
      <c r="L12" s="110" t="str">
        <f>Opolski!E13</f>
        <v>-</v>
      </c>
      <c r="M12" s="110" t="str">
        <f>Podkarpacki!E13</f>
        <v>-</v>
      </c>
      <c r="N12" s="110" t="str">
        <f>Podlaski!E13</f>
        <v>-</v>
      </c>
      <c r="O12" s="110" t="str">
        <f>Pomorski!E13</f>
        <v>-</v>
      </c>
      <c r="P12" s="110" t="str">
        <f>Śląski!E13</f>
        <v>-</v>
      </c>
      <c r="Q12" s="110" t="str">
        <f>Świętokrzyski!E13</f>
        <v>-</v>
      </c>
      <c r="R12" s="110" t="str">
        <f>WarmińskoMazurski!E13</f>
        <v>-</v>
      </c>
      <c r="S12" s="110" t="str">
        <f>Wielkopolski!E13</f>
        <v>-</v>
      </c>
      <c r="T12" s="110" t="str">
        <f>Zachodniopomorski!E13</f>
        <v>-</v>
      </c>
    </row>
    <row r="13" spans="1:20" ht="24.75" customHeight="1" hidden="1">
      <c r="A13" s="40" t="s">
        <v>6</v>
      </c>
      <c r="B13" s="103" t="s">
        <v>179</v>
      </c>
      <c r="C13" s="111" t="str">
        <f>CENTRALA!E14</f>
        <v>-</v>
      </c>
      <c r="D13" s="111">
        <f t="shared" si="0"/>
        <v>0</v>
      </c>
      <c r="E13" s="110" t="str">
        <f>Dolnośląski!E14</f>
        <v>-</v>
      </c>
      <c r="F13" s="110" t="str">
        <f>KujawskoPomorski!E14</f>
        <v>-</v>
      </c>
      <c r="G13" s="110" t="str">
        <f>Lubelski!E14</f>
        <v>-</v>
      </c>
      <c r="H13" s="110" t="str">
        <f>Lubuski!E14</f>
        <v>-</v>
      </c>
      <c r="I13" s="110" t="str">
        <f>Łódzki!E14</f>
        <v>-</v>
      </c>
      <c r="J13" s="110" t="str">
        <f>Małopolski!E14</f>
        <v>-</v>
      </c>
      <c r="K13" s="110" t="str">
        <f>Mazowiecki!E14</f>
        <v>-</v>
      </c>
      <c r="L13" s="110" t="str">
        <f>Opolski!E14</f>
        <v>-</v>
      </c>
      <c r="M13" s="110" t="str">
        <f>Podkarpacki!E14</f>
        <v>-</v>
      </c>
      <c r="N13" s="110" t="str">
        <f>Podlaski!E14</f>
        <v>-</v>
      </c>
      <c r="O13" s="110" t="str">
        <f>Pomorski!E14</f>
        <v>-</v>
      </c>
      <c r="P13" s="110" t="str">
        <f>Śląski!E14</f>
        <v>-</v>
      </c>
      <c r="Q13" s="110" t="str">
        <f>Świętokrzyski!E14</f>
        <v>-</v>
      </c>
      <c r="R13" s="110" t="str">
        <f>WarmińskoMazurski!E14</f>
        <v>-</v>
      </c>
      <c r="S13" s="110" t="str">
        <f>Wielkopolski!E14</f>
        <v>-</v>
      </c>
      <c r="T13" s="110" t="str">
        <f>Zachodniopomorski!E14</f>
        <v>-</v>
      </c>
    </row>
    <row r="14" spans="1:20" ht="24.75" customHeight="1" hidden="1">
      <c r="A14" s="40" t="s">
        <v>7</v>
      </c>
      <c r="B14" s="103" t="s">
        <v>178</v>
      </c>
      <c r="C14" s="111" t="str">
        <f>CENTRALA!E15</f>
        <v>-</v>
      </c>
      <c r="D14" s="111">
        <f t="shared" si="0"/>
        <v>0</v>
      </c>
      <c r="E14" s="110" t="str">
        <f>Dolnośląski!E15</f>
        <v>-</v>
      </c>
      <c r="F14" s="110" t="str">
        <f>KujawskoPomorski!E15</f>
        <v>-</v>
      </c>
      <c r="G14" s="110" t="str">
        <f>Lubelski!E15</f>
        <v>-</v>
      </c>
      <c r="H14" s="110" t="str">
        <f>Lubuski!E15</f>
        <v>-</v>
      </c>
      <c r="I14" s="110" t="str">
        <f>Łódzki!E15</f>
        <v>-</v>
      </c>
      <c r="J14" s="110" t="str">
        <f>Małopolski!E15</f>
        <v>-</v>
      </c>
      <c r="K14" s="110" t="str">
        <f>Mazowiecki!E15</f>
        <v>-</v>
      </c>
      <c r="L14" s="110" t="str">
        <f>Opolski!E15</f>
        <v>-</v>
      </c>
      <c r="M14" s="110" t="str">
        <f>Podkarpacki!E15</f>
        <v>-</v>
      </c>
      <c r="N14" s="110" t="str">
        <f>Podlaski!E15</f>
        <v>-</v>
      </c>
      <c r="O14" s="110" t="str">
        <f>Pomorski!E15</f>
        <v>-</v>
      </c>
      <c r="P14" s="110" t="str">
        <f>Śląski!E15</f>
        <v>-</v>
      </c>
      <c r="Q14" s="110" t="str">
        <f>Świętokrzyski!E15</f>
        <v>-</v>
      </c>
      <c r="R14" s="110" t="str">
        <f>WarmińskoMazurski!E15</f>
        <v>-</v>
      </c>
      <c r="S14" s="110" t="str">
        <f>Wielkopolski!E15</f>
        <v>-</v>
      </c>
      <c r="T14" s="110" t="str">
        <f>Zachodniopomorski!E15</f>
        <v>-</v>
      </c>
    </row>
    <row r="15" spans="1:20" ht="24.75" customHeight="1" hidden="1">
      <c r="A15" s="40" t="s">
        <v>8</v>
      </c>
      <c r="B15" s="103" t="s">
        <v>171</v>
      </c>
      <c r="C15" s="111" t="str">
        <f>CENTRALA!E16</f>
        <v>-</v>
      </c>
      <c r="D15" s="111">
        <f t="shared" si="0"/>
        <v>0</v>
      </c>
      <c r="E15" s="110" t="str">
        <f>Dolnośląski!E16</f>
        <v>-</v>
      </c>
      <c r="F15" s="110" t="str">
        <f>KujawskoPomorski!E16</f>
        <v>-</v>
      </c>
      <c r="G15" s="110" t="str">
        <f>Lubelski!E16</f>
        <v>-</v>
      </c>
      <c r="H15" s="110" t="str">
        <f>Lubuski!E16</f>
        <v>-</v>
      </c>
      <c r="I15" s="110" t="str">
        <f>Łódzki!E16</f>
        <v>-</v>
      </c>
      <c r="J15" s="110" t="str">
        <f>Małopolski!E16</f>
        <v>-</v>
      </c>
      <c r="K15" s="110" t="str">
        <f>Mazowiecki!E16</f>
        <v>-</v>
      </c>
      <c r="L15" s="110" t="str">
        <f>Opolski!E16</f>
        <v>-</v>
      </c>
      <c r="M15" s="110" t="str">
        <f>Podkarpacki!E16</f>
        <v>-</v>
      </c>
      <c r="N15" s="110" t="str">
        <f>Podlaski!E16</f>
        <v>-</v>
      </c>
      <c r="O15" s="110" t="str">
        <f>Pomorski!E16</f>
        <v>-</v>
      </c>
      <c r="P15" s="110" t="str">
        <f>Śląski!E16</f>
        <v>-</v>
      </c>
      <c r="Q15" s="110" t="str">
        <f>Świętokrzyski!E16</f>
        <v>-</v>
      </c>
      <c r="R15" s="110" t="str">
        <f>WarmińskoMazurski!E16</f>
        <v>-</v>
      </c>
      <c r="S15" s="110" t="str">
        <f>Wielkopolski!E16</f>
        <v>-</v>
      </c>
      <c r="T15" s="110" t="str">
        <f>Zachodniopomorski!E16</f>
        <v>-</v>
      </c>
    </row>
    <row r="16" spans="1:20" ht="24.75" customHeight="1" hidden="1">
      <c r="A16" s="40" t="s">
        <v>9</v>
      </c>
      <c r="B16" s="103" t="s">
        <v>172</v>
      </c>
      <c r="C16" s="111" t="str">
        <f>CENTRALA!E17</f>
        <v>-</v>
      </c>
      <c r="D16" s="111">
        <f t="shared" si="0"/>
        <v>0</v>
      </c>
      <c r="E16" s="110" t="str">
        <f>Dolnośląski!E17</f>
        <v>-</v>
      </c>
      <c r="F16" s="110" t="str">
        <f>KujawskoPomorski!E17</f>
        <v>-</v>
      </c>
      <c r="G16" s="110" t="str">
        <f>Lubelski!E17</f>
        <v>-</v>
      </c>
      <c r="H16" s="110" t="str">
        <f>Lubuski!E17</f>
        <v>-</v>
      </c>
      <c r="I16" s="110" t="str">
        <f>Łódzki!E17</f>
        <v>-</v>
      </c>
      <c r="J16" s="110" t="str">
        <f>Małopolski!E17</f>
        <v>-</v>
      </c>
      <c r="K16" s="110" t="str">
        <f>Mazowiecki!E17</f>
        <v>-</v>
      </c>
      <c r="L16" s="110" t="str">
        <f>Opolski!E17</f>
        <v>-</v>
      </c>
      <c r="M16" s="110" t="str">
        <f>Podkarpacki!E17</f>
        <v>-</v>
      </c>
      <c r="N16" s="110" t="str">
        <f>Podlaski!E17</f>
        <v>-</v>
      </c>
      <c r="O16" s="110" t="str">
        <f>Pomorski!E17</f>
        <v>-</v>
      </c>
      <c r="P16" s="110" t="str">
        <f>Śląski!E17</f>
        <v>-</v>
      </c>
      <c r="Q16" s="110" t="str">
        <f>Świętokrzyski!E17</f>
        <v>-</v>
      </c>
      <c r="R16" s="110" t="str">
        <f>WarmińskoMazurski!E17</f>
        <v>-</v>
      </c>
      <c r="S16" s="110" t="str">
        <f>Wielkopolski!E17</f>
        <v>-</v>
      </c>
      <c r="T16" s="110" t="str">
        <f>Zachodniopomorski!E17</f>
        <v>-</v>
      </c>
    </row>
    <row r="17" spans="1:20" ht="24.75" customHeight="1" hidden="1">
      <c r="A17" s="40" t="s">
        <v>10</v>
      </c>
      <c r="B17" s="103" t="s">
        <v>180</v>
      </c>
      <c r="C17" s="111" t="str">
        <f>CENTRALA!E18</f>
        <v>-</v>
      </c>
      <c r="D17" s="111">
        <f t="shared" si="0"/>
        <v>0</v>
      </c>
      <c r="E17" s="110" t="str">
        <f>Dolnośląski!E18</f>
        <v>-</v>
      </c>
      <c r="F17" s="110" t="str">
        <f>KujawskoPomorski!E18</f>
        <v>-</v>
      </c>
      <c r="G17" s="110" t="str">
        <f>Lubelski!E18</f>
        <v>-</v>
      </c>
      <c r="H17" s="110" t="str">
        <f>Lubuski!E18</f>
        <v>-</v>
      </c>
      <c r="I17" s="110" t="str">
        <f>Łódzki!E18</f>
        <v>-</v>
      </c>
      <c r="J17" s="110" t="str">
        <f>Małopolski!E18</f>
        <v>-</v>
      </c>
      <c r="K17" s="110" t="str">
        <f>Mazowiecki!E18</f>
        <v>-</v>
      </c>
      <c r="L17" s="110" t="str">
        <f>Opolski!E18</f>
        <v>-</v>
      </c>
      <c r="M17" s="110" t="str">
        <f>Podkarpacki!E18</f>
        <v>-</v>
      </c>
      <c r="N17" s="110" t="str">
        <f>Podlaski!E18</f>
        <v>-</v>
      </c>
      <c r="O17" s="110" t="str">
        <f>Pomorski!E18</f>
        <v>-</v>
      </c>
      <c r="P17" s="110" t="str">
        <f>Śląski!E18</f>
        <v>-</v>
      </c>
      <c r="Q17" s="110" t="str">
        <f>Świętokrzyski!E18</f>
        <v>-</v>
      </c>
      <c r="R17" s="110" t="str">
        <f>WarmińskoMazurski!E18</f>
        <v>-</v>
      </c>
      <c r="S17" s="110" t="str">
        <f>Wielkopolski!E18</f>
        <v>-</v>
      </c>
      <c r="T17" s="110" t="str">
        <f>Zachodniopomorski!E18</f>
        <v>-</v>
      </c>
    </row>
    <row r="18" spans="1:20" ht="60.75" hidden="1">
      <c r="A18" s="40" t="s">
        <v>11</v>
      </c>
      <c r="B18" s="103" t="s">
        <v>173</v>
      </c>
      <c r="C18" s="111" t="str">
        <f>CENTRALA!E19</f>
        <v>-</v>
      </c>
      <c r="D18" s="111">
        <f t="shared" si="0"/>
        <v>0</v>
      </c>
      <c r="E18" s="110" t="str">
        <f>Dolnośląski!E19</f>
        <v>-</v>
      </c>
      <c r="F18" s="110" t="str">
        <f>KujawskoPomorski!E19</f>
        <v>-</v>
      </c>
      <c r="G18" s="110" t="str">
        <f>Lubelski!E19</f>
        <v>-</v>
      </c>
      <c r="H18" s="110" t="str">
        <f>Lubuski!E19</f>
        <v>-</v>
      </c>
      <c r="I18" s="110" t="str">
        <f>Łódzki!E19</f>
        <v>-</v>
      </c>
      <c r="J18" s="110" t="str">
        <f>Małopolski!E19</f>
        <v>-</v>
      </c>
      <c r="K18" s="110" t="str">
        <f>Mazowiecki!E19</f>
        <v>-</v>
      </c>
      <c r="L18" s="110" t="str">
        <f>Opolski!E19</f>
        <v>-</v>
      </c>
      <c r="M18" s="110" t="str">
        <f>Podkarpacki!E19</f>
        <v>-</v>
      </c>
      <c r="N18" s="110" t="str">
        <f>Podlaski!E19</f>
        <v>-</v>
      </c>
      <c r="O18" s="110" t="str">
        <f>Pomorski!E19</f>
        <v>-</v>
      </c>
      <c r="P18" s="110" t="str">
        <f>Śląski!E19</f>
        <v>-</v>
      </c>
      <c r="Q18" s="110" t="str">
        <f>Świętokrzyski!E19</f>
        <v>-</v>
      </c>
      <c r="R18" s="110" t="str">
        <f>WarmińskoMazurski!E19</f>
        <v>-</v>
      </c>
      <c r="S18" s="110" t="str">
        <f>Wielkopolski!E19</f>
        <v>-</v>
      </c>
      <c r="T18" s="110" t="str">
        <f>Zachodniopomorski!E19</f>
        <v>-</v>
      </c>
    </row>
    <row r="19" spans="1:20" ht="40.5" hidden="1">
      <c r="A19" s="40" t="s">
        <v>12</v>
      </c>
      <c r="B19" s="103" t="s">
        <v>174</v>
      </c>
      <c r="C19" s="111" t="str">
        <f>CENTRALA!E20</f>
        <v>-</v>
      </c>
      <c r="D19" s="111">
        <f t="shared" si="0"/>
        <v>0</v>
      </c>
      <c r="E19" s="110" t="str">
        <f>Dolnośląski!E20</f>
        <v>-</v>
      </c>
      <c r="F19" s="110" t="str">
        <f>KujawskoPomorski!E20</f>
        <v>-</v>
      </c>
      <c r="G19" s="110" t="str">
        <f>Lubelski!E20</f>
        <v>-</v>
      </c>
      <c r="H19" s="110" t="str">
        <f>Lubuski!E20</f>
        <v>-</v>
      </c>
      <c r="I19" s="110" t="str">
        <f>Łódzki!E20</f>
        <v>-</v>
      </c>
      <c r="J19" s="110" t="str">
        <f>Małopolski!E20</f>
        <v>-</v>
      </c>
      <c r="K19" s="110" t="str">
        <f>Mazowiecki!E20</f>
        <v>-</v>
      </c>
      <c r="L19" s="110" t="str">
        <f>Opolski!E20</f>
        <v>-</v>
      </c>
      <c r="M19" s="110" t="str">
        <f>Podkarpacki!E20</f>
        <v>-</v>
      </c>
      <c r="N19" s="110" t="str">
        <f>Podlaski!E20</f>
        <v>-</v>
      </c>
      <c r="O19" s="110" t="str">
        <f>Pomorski!E20</f>
        <v>-</v>
      </c>
      <c r="P19" s="110" t="str">
        <f>Śląski!E20</f>
        <v>-</v>
      </c>
      <c r="Q19" s="110" t="str">
        <f>Świętokrzyski!E20</f>
        <v>-</v>
      </c>
      <c r="R19" s="110" t="str">
        <f>WarmińskoMazurski!E20</f>
        <v>-</v>
      </c>
      <c r="S19" s="110" t="str">
        <f>Wielkopolski!E20</f>
        <v>-</v>
      </c>
      <c r="T19" s="110" t="str">
        <f>Zachodniopomorski!E20</f>
        <v>-</v>
      </c>
    </row>
    <row r="20" spans="1:20" ht="40.5" hidden="1">
      <c r="A20" s="40" t="s">
        <v>14</v>
      </c>
      <c r="B20" s="46" t="s">
        <v>13</v>
      </c>
      <c r="C20" s="111" t="str">
        <f>CENTRALA!E21</f>
        <v>-</v>
      </c>
      <c r="D20" s="111">
        <f t="shared" si="0"/>
        <v>0</v>
      </c>
      <c r="E20" s="110" t="str">
        <f>Dolnośląski!E21</f>
        <v>-</v>
      </c>
      <c r="F20" s="110" t="str">
        <f>KujawskoPomorski!E21</f>
        <v>-</v>
      </c>
      <c r="G20" s="110" t="str">
        <f>Lubelski!E21</f>
        <v>-</v>
      </c>
      <c r="H20" s="110" t="str">
        <f>Lubuski!E21</f>
        <v>-</v>
      </c>
      <c r="I20" s="110" t="str">
        <f>Łódzki!E21</f>
        <v>-</v>
      </c>
      <c r="J20" s="110" t="str">
        <f>Małopolski!E21</f>
        <v>-</v>
      </c>
      <c r="K20" s="110" t="str">
        <f>Mazowiecki!E21</f>
        <v>-</v>
      </c>
      <c r="L20" s="110" t="str">
        <f>Opolski!E21</f>
        <v>-</v>
      </c>
      <c r="M20" s="110" t="str">
        <f>Podkarpacki!E21</f>
        <v>-</v>
      </c>
      <c r="N20" s="110" t="str">
        <f>Podlaski!E21</f>
        <v>-</v>
      </c>
      <c r="O20" s="110" t="str">
        <f>Pomorski!E21</f>
        <v>-</v>
      </c>
      <c r="P20" s="110" t="str">
        <f>Śląski!E21</f>
        <v>-</v>
      </c>
      <c r="Q20" s="110" t="str">
        <f>Świętokrzyski!E21</f>
        <v>-</v>
      </c>
      <c r="R20" s="110" t="str">
        <f>WarmińskoMazurski!E21</f>
        <v>-</v>
      </c>
      <c r="S20" s="110" t="str">
        <f>Wielkopolski!E21</f>
        <v>-</v>
      </c>
      <c r="T20" s="110" t="str">
        <f>Zachodniopomorski!E21</f>
        <v>-</v>
      </c>
    </row>
    <row r="21" spans="1:20" ht="20.25" hidden="1">
      <c r="A21" s="41" t="s">
        <v>15</v>
      </c>
      <c r="B21" s="103" t="s">
        <v>176</v>
      </c>
      <c r="C21" s="111" t="str">
        <f>CENTRALA!E22</f>
        <v>-</v>
      </c>
      <c r="D21" s="111">
        <f t="shared" si="0"/>
        <v>0</v>
      </c>
      <c r="E21" s="110" t="str">
        <f>Dolnośląski!E22</f>
        <v>-</v>
      </c>
      <c r="F21" s="110" t="str">
        <f>KujawskoPomorski!E22</f>
        <v>-</v>
      </c>
      <c r="G21" s="110" t="str">
        <f>Lubelski!E22</f>
        <v>-</v>
      </c>
      <c r="H21" s="110" t="str">
        <f>Lubuski!E22</f>
        <v>-</v>
      </c>
      <c r="I21" s="110" t="str">
        <f>Łódzki!E22</f>
        <v>-</v>
      </c>
      <c r="J21" s="110" t="str">
        <f>Małopolski!E22</f>
        <v>-</v>
      </c>
      <c r="K21" s="110" t="str">
        <f>Mazowiecki!E22</f>
        <v>-</v>
      </c>
      <c r="L21" s="110" t="str">
        <f>Opolski!E22</f>
        <v>-</v>
      </c>
      <c r="M21" s="110" t="str">
        <f>Podkarpacki!E22</f>
        <v>-</v>
      </c>
      <c r="N21" s="110" t="str">
        <f>Podlaski!E22</f>
        <v>-</v>
      </c>
      <c r="O21" s="110" t="str">
        <f>Pomorski!E22</f>
        <v>-</v>
      </c>
      <c r="P21" s="110" t="str">
        <f>Śląski!E22</f>
        <v>-</v>
      </c>
      <c r="Q21" s="110" t="str">
        <f>Świętokrzyski!E22</f>
        <v>-</v>
      </c>
      <c r="R21" s="110" t="str">
        <f>WarmińskoMazurski!E22</f>
        <v>-</v>
      </c>
      <c r="S21" s="110" t="str">
        <f>Wielkopolski!E22</f>
        <v>-</v>
      </c>
      <c r="T21" s="110" t="str">
        <f>Zachodniopomorski!E22</f>
        <v>-</v>
      </c>
    </row>
    <row r="22" spans="1:20" ht="20.25" hidden="1">
      <c r="A22" s="39" t="s">
        <v>181</v>
      </c>
      <c r="B22" s="45" t="s">
        <v>66</v>
      </c>
      <c r="C22" s="111" t="str">
        <f>CENTRALA!E23</f>
        <v>-</v>
      </c>
      <c r="D22" s="111">
        <f t="shared" si="0"/>
        <v>0</v>
      </c>
      <c r="E22" s="110" t="str">
        <f>Dolnośląski!E23</f>
        <v>-</v>
      </c>
      <c r="F22" s="110" t="str">
        <f>KujawskoPomorski!E23</f>
        <v>-</v>
      </c>
      <c r="G22" s="110" t="str">
        <f>Lubelski!E23</f>
        <v>-</v>
      </c>
      <c r="H22" s="110" t="str">
        <f>Lubuski!E23</f>
        <v>-</v>
      </c>
      <c r="I22" s="110" t="str">
        <f>Łódzki!E23</f>
        <v>-</v>
      </c>
      <c r="J22" s="110" t="str">
        <f>Małopolski!E23</f>
        <v>-</v>
      </c>
      <c r="K22" s="110" t="str">
        <f>Mazowiecki!E23</f>
        <v>-</v>
      </c>
      <c r="L22" s="110" t="str">
        <f>Opolski!E23</f>
        <v>-</v>
      </c>
      <c r="M22" s="110" t="str">
        <f>Podkarpacki!E23</f>
        <v>-</v>
      </c>
      <c r="N22" s="110" t="str">
        <f>Podlaski!E23</f>
        <v>-</v>
      </c>
      <c r="O22" s="110" t="str">
        <f>Pomorski!E23</f>
        <v>-</v>
      </c>
      <c r="P22" s="110" t="str">
        <f>Śląski!E23</f>
        <v>-</v>
      </c>
      <c r="Q22" s="110" t="str">
        <f>Świętokrzyski!E23</f>
        <v>-</v>
      </c>
      <c r="R22" s="110" t="str">
        <f>WarmińskoMazurski!E23</f>
        <v>-</v>
      </c>
      <c r="S22" s="110" t="str">
        <f>Wielkopolski!E23</f>
        <v>-</v>
      </c>
      <c r="T22" s="110" t="str">
        <f>Zachodniopomorski!E23</f>
        <v>-</v>
      </c>
    </row>
    <row r="23" spans="1:20" ht="24.75" customHeight="1" hidden="1">
      <c r="A23" s="42" t="s">
        <v>16</v>
      </c>
      <c r="B23" s="47" t="s">
        <v>141</v>
      </c>
      <c r="C23" s="111" t="str">
        <f>CENTRALA!E24</f>
        <v>-</v>
      </c>
      <c r="D23" s="111">
        <f t="shared" si="0"/>
        <v>0</v>
      </c>
      <c r="E23" s="110" t="str">
        <f>Dolnośląski!E24</f>
        <v>-</v>
      </c>
      <c r="F23" s="110" t="str">
        <f>KujawskoPomorski!E24</f>
        <v>-</v>
      </c>
      <c r="G23" s="110" t="str">
        <f>Lubelski!E24</f>
        <v>-</v>
      </c>
      <c r="H23" s="110" t="str">
        <f>Lubuski!E24</f>
        <v>-</v>
      </c>
      <c r="I23" s="110" t="str">
        <f>Łódzki!E24</f>
        <v>-</v>
      </c>
      <c r="J23" s="110" t="str">
        <f>Małopolski!E24</f>
        <v>-</v>
      </c>
      <c r="K23" s="110" t="str">
        <f>Mazowiecki!E24</f>
        <v>-</v>
      </c>
      <c r="L23" s="110" t="str">
        <f>Opolski!E24</f>
        <v>-</v>
      </c>
      <c r="M23" s="110" t="str">
        <f>Podkarpacki!E24</f>
        <v>-</v>
      </c>
      <c r="N23" s="110" t="str">
        <f>Podlaski!E24</f>
        <v>-</v>
      </c>
      <c r="O23" s="110" t="str">
        <f>Pomorski!E24</f>
        <v>-</v>
      </c>
      <c r="P23" s="110" t="str">
        <f>Śląski!E24</f>
        <v>-</v>
      </c>
      <c r="Q23" s="110" t="str">
        <f>Świętokrzyski!E24</f>
        <v>-</v>
      </c>
      <c r="R23" s="110" t="str">
        <f>WarmińskoMazurski!E24</f>
        <v>-</v>
      </c>
      <c r="S23" s="110" t="str">
        <f>Wielkopolski!E24</f>
        <v>-</v>
      </c>
      <c r="T23" s="110" t="str">
        <f>Zachodniopomorski!E24</f>
        <v>-</v>
      </c>
    </row>
    <row r="24" spans="1:20" ht="42" customHeight="1" hidden="1">
      <c r="A24" s="42" t="s">
        <v>138</v>
      </c>
      <c r="B24" s="48" t="s">
        <v>60</v>
      </c>
      <c r="C24" s="111" t="str">
        <f>CENTRALA!E25</f>
        <v>-</v>
      </c>
      <c r="D24" s="111">
        <f t="shared" si="0"/>
        <v>0</v>
      </c>
      <c r="E24" s="110" t="str">
        <f>Dolnośląski!E25</f>
        <v>-</v>
      </c>
      <c r="F24" s="110" t="str">
        <f>KujawskoPomorski!E25</f>
        <v>-</v>
      </c>
      <c r="G24" s="110" t="str">
        <f>Lubelski!E25</f>
        <v>-</v>
      </c>
      <c r="H24" s="110" t="str">
        <f>Lubuski!E25</f>
        <v>-</v>
      </c>
      <c r="I24" s="110" t="str">
        <f>Łódzki!E25</f>
        <v>-</v>
      </c>
      <c r="J24" s="110" t="str">
        <f>Małopolski!E25</f>
        <v>-</v>
      </c>
      <c r="K24" s="110" t="str">
        <f>Mazowiecki!E25</f>
        <v>-</v>
      </c>
      <c r="L24" s="110" t="str">
        <f>Opolski!E25</f>
        <v>-</v>
      </c>
      <c r="M24" s="110" t="str">
        <f>Podkarpacki!E25</f>
        <v>-</v>
      </c>
      <c r="N24" s="110" t="str">
        <f>Podlaski!E25</f>
        <v>-</v>
      </c>
      <c r="O24" s="110" t="str">
        <f>Pomorski!E25</f>
        <v>-</v>
      </c>
      <c r="P24" s="110" t="str">
        <f>Śląski!E25</f>
        <v>-</v>
      </c>
      <c r="Q24" s="110" t="str">
        <f>Świętokrzyski!E25</f>
        <v>-</v>
      </c>
      <c r="R24" s="110" t="str">
        <f>WarmińskoMazurski!E25</f>
        <v>-</v>
      </c>
      <c r="S24" s="110" t="str">
        <f>Wielkopolski!E25</f>
        <v>-</v>
      </c>
      <c r="T24" s="110" t="str">
        <f>Zachodniopomorski!E25</f>
        <v>-</v>
      </c>
    </row>
    <row r="25" spans="1:20" ht="42" customHeight="1" hidden="1">
      <c r="A25" s="42" t="s">
        <v>139</v>
      </c>
      <c r="B25" s="48" t="s">
        <v>142</v>
      </c>
      <c r="C25" s="111" t="str">
        <f>CENTRALA!E26</f>
        <v>-</v>
      </c>
      <c r="D25" s="111">
        <f t="shared" si="0"/>
        <v>0</v>
      </c>
      <c r="E25" s="110" t="str">
        <f>Dolnośląski!E26</f>
        <v>-</v>
      </c>
      <c r="F25" s="110" t="str">
        <f>KujawskoPomorski!E26</f>
        <v>-</v>
      </c>
      <c r="G25" s="110" t="str">
        <f>Lubelski!E26</f>
        <v>-</v>
      </c>
      <c r="H25" s="110" t="str">
        <f>Lubuski!E26</f>
        <v>-</v>
      </c>
      <c r="I25" s="110" t="str">
        <f>Łódzki!E26</f>
        <v>-</v>
      </c>
      <c r="J25" s="110" t="str">
        <f>Małopolski!E26</f>
        <v>-</v>
      </c>
      <c r="K25" s="110" t="str">
        <f>Mazowiecki!E26</f>
        <v>-</v>
      </c>
      <c r="L25" s="110" t="str">
        <f>Opolski!E26</f>
        <v>-</v>
      </c>
      <c r="M25" s="110" t="str">
        <f>Podkarpacki!E26</f>
        <v>-</v>
      </c>
      <c r="N25" s="110" t="str">
        <f>Podlaski!E26</f>
        <v>-</v>
      </c>
      <c r="O25" s="110" t="str">
        <f>Pomorski!E26</f>
        <v>-</v>
      </c>
      <c r="P25" s="110" t="str">
        <f>Śląski!E26</f>
        <v>-</v>
      </c>
      <c r="Q25" s="110" t="str">
        <f>Świętokrzyski!E26</f>
        <v>-</v>
      </c>
      <c r="R25" s="110" t="str">
        <f>WarmińskoMazurski!E26</f>
        <v>-</v>
      </c>
      <c r="S25" s="110" t="str">
        <f>Wielkopolski!E26</f>
        <v>-</v>
      </c>
      <c r="T25" s="110" t="str">
        <f>Zachodniopomorski!E26</f>
        <v>-</v>
      </c>
    </row>
    <row r="26" spans="1:20" ht="20.25" hidden="1">
      <c r="A26" s="42" t="s">
        <v>140</v>
      </c>
      <c r="B26" s="48" t="s">
        <v>143</v>
      </c>
      <c r="C26" s="111" t="str">
        <f>CENTRALA!E27</f>
        <v>-</v>
      </c>
      <c r="D26" s="111">
        <f t="shared" si="0"/>
        <v>0</v>
      </c>
      <c r="E26" s="110" t="str">
        <f>Dolnośląski!E27</f>
        <v>-</v>
      </c>
      <c r="F26" s="110" t="str">
        <f>KujawskoPomorski!E27</f>
        <v>-</v>
      </c>
      <c r="G26" s="110" t="str">
        <f>Lubelski!E27</f>
        <v>-</v>
      </c>
      <c r="H26" s="110" t="str">
        <f>Lubuski!E27</f>
        <v>-</v>
      </c>
      <c r="I26" s="110" t="str">
        <f>Łódzki!E27</f>
        <v>-</v>
      </c>
      <c r="J26" s="110" t="str">
        <f>Małopolski!E27</f>
        <v>-</v>
      </c>
      <c r="K26" s="110" t="str">
        <f>Mazowiecki!E27</f>
        <v>-</v>
      </c>
      <c r="L26" s="110" t="str">
        <f>Opolski!E27</f>
        <v>-</v>
      </c>
      <c r="M26" s="110" t="str">
        <f>Podkarpacki!E27</f>
        <v>-</v>
      </c>
      <c r="N26" s="110" t="str">
        <f>Podlaski!E27</f>
        <v>-</v>
      </c>
      <c r="O26" s="110" t="str">
        <f>Pomorski!E27</f>
        <v>-</v>
      </c>
      <c r="P26" s="110" t="str">
        <f>Śląski!E27</f>
        <v>-</v>
      </c>
      <c r="Q26" s="110" t="str">
        <f>Świętokrzyski!E27</f>
        <v>-</v>
      </c>
      <c r="R26" s="110" t="str">
        <f>WarmińskoMazurski!E27</f>
        <v>-</v>
      </c>
      <c r="S26" s="110" t="str">
        <f>Wielkopolski!E27</f>
        <v>-</v>
      </c>
      <c r="T26" s="110" t="str">
        <f>Zachodniopomorski!E27</f>
        <v>-</v>
      </c>
    </row>
    <row r="27" spans="1:20" s="5" customFormat="1" ht="40.5" hidden="1">
      <c r="A27" s="43" t="s">
        <v>68</v>
      </c>
      <c r="B27" s="49" t="s">
        <v>69</v>
      </c>
      <c r="C27" s="111" t="str">
        <f>CENTRALA!E28</f>
        <v>-</v>
      </c>
      <c r="D27" s="111">
        <f t="shared" si="0"/>
        <v>0</v>
      </c>
      <c r="E27" s="110" t="str">
        <f>Dolnośląski!E28</f>
        <v>-</v>
      </c>
      <c r="F27" s="110" t="str">
        <f>KujawskoPomorski!E28</f>
        <v>-</v>
      </c>
      <c r="G27" s="110" t="str">
        <f>Lubelski!E28</f>
        <v>-</v>
      </c>
      <c r="H27" s="110" t="str">
        <f>Lubuski!E28</f>
        <v>-</v>
      </c>
      <c r="I27" s="110" t="str">
        <f>Łódzki!E28</f>
        <v>-</v>
      </c>
      <c r="J27" s="110" t="str">
        <f>Małopolski!E28</f>
        <v>-</v>
      </c>
      <c r="K27" s="110" t="str">
        <f>Mazowiecki!E28</f>
        <v>-</v>
      </c>
      <c r="L27" s="110" t="str">
        <f>Opolski!E28</f>
        <v>-</v>
      </c>
      <c r="M27" s="110" t="str">
        <f>Podkarpacki!E28</f>
        <v>-</v>
      </c>
      <c r="N27" s="110" t="str">
        <f>Podlaski!E28</f>
        <v>-</v>
      </c>
      <c r="O27" s="110" t="str">
        <f>Pomorski!E28</f>
        <v>-</v>
      </c>
      <c r="P27" s="110" t="str">
        <f>Śląski!E28</f>
        <v>-</v>
      </c>
      <c r="Q27" s="110" t="str">
        <f>Świętokrzyski!E28</f>
        <v>-</v>
      </c>
      <c r="R27" s="110" t="str">
        <f>WarmińskoMazurski!E28</f>
        <v>-</v>
      </c>
      <c r="S27" s="110" t="str">
        <f>Wielkopolski!E28</f>
        <v>-</v>
      </c>
      <c r="T27" s="110" t="str">
        <f>Zachodniopomorski!E28</f>
        <v>-</v>
      </c>
    </row>
    <row r="28" spans="1:20" s="5" customFormat="1" ht="40.5" hidden="1">
      <c r="A28" s="43" t="s">
        <v>67</v>
      </c>
      <c r="B28" s="49" t="s">
        <v>70</v>
      </c>
      <c r="C28" s="111" t="str">
        <f>CENTRALA!E29</f>
        <v>-</v>
      </c>
      <c r="D28" s="111">
        <f t="shared" si="0"/>
        <v>0</v>
      </c>
      <c r="E28" s="110" t="str">
        <f>Dolnośląski!E29</f>
        <v>-</v>
      </c>
      <c r="F28" s="110" t="str">
        <f>KujawskoPomorski!E29</f>
        <v>-</v>
      </c>
      <c r="G28" s="110" t="str">
        <f>Lubelski!E29</f>
        <v>-</v>
      </c>
      <c r="H28" s="110" t="str">
        <f>Lubuski!E29</f>
        <v>-</v>
      </c>
      <c r="I28" s="110" t="str">
        <f>Łódzki!E29</f>
        <v>-</v>
      </c>
      <c r="J28" s="110" t="str">
        <f>Małopolski!E29</f>
        <v>-</v>
      </c>
      <c r="K28" s="110" t="str">
        <f>Mazowiecki!E29</f>
        <v>-</v>
      </c>
      <c r="L28" s="110" t="str">
        <f>Opolski!E29</f>
        <v>-</v>
      </c>
      <c r="M28" s="110" t="str">
        <f>Podkarpacki!E29</f>
        <v>-</v>
      </c>
      <c r="N28" s="110" t="str">
        <f>Podlaski!E29</f>
        <v>-</v>
      </c>
      <c r="O28" s="110" t="str">
        <f>Pomorski!E29</f>
        <v>-</v>
      </c>
      <c r="P28" s="110" t="str">
        <f>Śląski!E29</f>
        <v>-</v>
      </c>
      <c r="Q28" s="110" t="str">
        <f>Świętokrzyski!E29</f>
        <v>-</v>
      </c>
      <c r="R28" s="110" t="str">
        <f>WarmińskoMazurski!E29</f>
        <v>-</v>
      </c>
      <c r="S28" s="110" t="str">
        <f>Wielkopolski!E29</f>
        <v>-</v>
      </c>
      <c r="T28" s="110" t="str">
        <f>Zachodniopomorski!E29</f>
        <v>-</v>
      </c>
    </row>
    <row r="29" spans="1:20" s="3" customFormat="1" ht="20.25">
      <c r="A29" s="37" t="s">
        <v>17</v>
      </c>
      <c r="B29" s="57" t="s">
        <v>18</v>
      </c>
      <c r="C29" s="116">
        <f>CENTRALA!E30</f>
        <v>168</v>
      </c>
      <c r="D29" s="116">
        <f t="shared" si="0"/>
        <v>0</v>
      </c>
      <c r="E29" s="117" t="str">
        <f>Dolnośląski!E30</f>
        <v>-</v>
      </c>
      <c r="F29" s="117" t="str">
        <f>KujawskoPomorski!E30</f>
        <v>-</v>
      </c>
      <c r="G29" s="117" t="str">
        <f>Lubelski!E30</f>
        <v>-</v>
      </c>
      <c r="H29" s="117" t="str">
        <f>Lubuski!E30</f>
        <v>-</v>
      </c>
      <c r="I29" s="117" t="str">
        <f>Łódzki!E30</f>
        <v>-</v>
      </c>
      <c r="J29" s="117" t="str">
        <f>Małopolski!E30</f>
        <v>-</v>
      </c>
      <c r="K29" s="117" t="str">
        <f>Mazowiecki!E30</f>
        <v>-</v>
      </c>
      <c r="L29" s="117" t="str">
        <f>Opolski!E30</f>
        <v>-</v>
      </c>
      <c r="M29" s="117" t="str">
        <f>Podkarpacki!E30</f>
        <v>-</v>
      </c>
      <c r="N29" s="117" t="str">
        <f>Podlaski!E30</f>
        <v>-</v>
      </c>
      <c r="O29" s="117" t="str">
        <f>Pomorski!E30</f>
        <v>-</v>
      </c>
      <c r="P29" s="117" t="str">
        <f>Śląski!E30</f>
        <v>-</v>
      </c>
      <c r="Q29" s="117" t="str">
        <f>Świętokrzyski!E30</f>
        <v>-</v>
      </c>
      <c r="R29" s="117" t="str">
        <f>WarmińskoMazurski!E30</f>
        <v>-</v>
      </c>
      <c r="S29" s="117" t="str">
        <f>Wielkopolski!E30</f>
        <v>-</v>
      </c>
      <c r="T29" s="117" t="str">
        <f>Zachodniopomorski!E30</f>
        <v>-</v>
      </c>
    </row>
    <row r="30" spans="1:20" ht="20.25">
      <c r="A30" s="42" t="s">
        <v>19</v>
      </c>
      <c r="B30" s="51" t="s">
        <v>20</v>
      </c>
      <c r="C30" s="111">
        <f>CENTRALA!E31</f>
        <v>47</v>
      </c>
      <c r="D30" s="111">
        <f>SUM(E30:T30)</f>
        <v>0</v>
      </c>
      <c r="E30" s="110" t="str">
        <f>Dolnośląski!E31</f>
        <v>-</v>
      </c>
      <c r="F30" s="110" t="str">
        <f>KujawskoPomorski!E31</f>
        <v>-</v>
      </c>
      <c r="G30" s="110" t="str">
        <f>Lubelski!E31</f>
        <v>-</v>
      </c>
      <c r="H30" s="110" t="str">
        <f>Lubuski!E31</f>
        <v>-</v>
      </c>
      <c r="I30" s="110" t="str">
        <f>Łódzki!E31</f>
        <v>-</v>
      </c>
      <c r="J30" s="110" t="str">
        <f>Małopolski!E31</f>
        <v>-</v>
      </c>
      <c r="K30" s="110" t="str">
        <f>Mazowiecki!E31</f>
        <v>-</v>
      </c>
      <c r="L30" s="110" t="str">
        <f>Opolski!E31</f>
        <v>-</v>
      </c>
      <c r="M30" s="110" t="str">
        <f>Podkarpacki!E31</f>
        <v>-</v>
      </c>
      <c r="N30" s="110" t="str">
        <f>Podlaski!E31</f>
        <v>-</v>
      </c>
      <c r="O30" s="110" t="str">
        <f>Pomorski!E31</f>
        <v>-</v>
      </c>
      <c r="P30" s="110" t="str">
        <f>Śląski!E31</f>
        <v>-</v>
      </c>
      <c r="Q30" s="110" t="str">
        <f>Świętokrzyski!E31</f>
        <v>-</v>
      </c>
      <c r="R30" s="110" t="str">
        <f>WarmińskoMazurski!E31</f>
        <v>-</v>
      </c>
      <c r="S30" s="110" t="str">
        <f>Wielkopolski!E31</f>
        <v>-</v>
      </c>
      <c r="T30" s="110" t="str">
        <f>Zachodniopomorski!E31</f>
        <v>-</v>
      </c>
    </row>
    <row r="31" spans="1:20" ht="20.25" hidden="1">
      <c r="A31" s="42" t="s">
        <v>21</v>
      </c>
      <c r="B31" s="51" t="s">
        <v>22</v>
      </c>
      <c r="C31" s="111" t="str">
        <f>CENTRALA!E32</f>
        <v>-</v>
      </c>
      <c r="D31" s="111">
        <f aca="true" t="shared" si="1" ref="D31:D49">SUM(E31:T31)</f>
        <v>0</v>
      </c>
      <c r="E31" s="110" t="str">
        <f>Dolnośląski!E32</f>
        <v>-</v>
      </c>
      <c r="F31" s="110" t="str">
        <f>KujawskoPomorski!E32</f>
        <v>-</v>
      </c>
      <c r="G31" s="110" t="str">
        <f>Lubelski!E32</f>
        <v>-</v>
      </c>
      <c r="H31" s="110" t="str">
        <f>Lubuski!E32</f>
        <v>-</v>
      </c>
      <c r="I31" s="110" t="str">
        <f>Łódzki!E32</f>
        <v>-</v>
      </c>
      <c r="J31" s="110" t="str">
        <f>Małopolski!E32</f>
        <v>-</v>
      </c>
      <c r="K31" s="110" t="str">
        <f>Mazowiecki!E32</f>
        <v>-</v>
      </c>
      <c r="L31" s="110" t="str">
        <f>Opolski!E32</f>
        <v>-</v>
      </c>
      <c r="M31" s="110" t="str">
        <f>Podkarpacki!E32</f>
        <v>-</v>
      </c>
      <c r="N31" s="110" t="str">
        <f>Podlaski!E32</f>
        <v>-</v>
      </c>
      <c r="O31" s="110" t="str">
        <f>Pomorski!E32</f>
        <v>-</v>
      </c>
      <c r="P31" s="110" t="str">
        <f>Śląski!E32</f>
        <v>-</v>
      </c>
      <c r="Q31" s="110" t="str">
        <f>Świętokrzyski!E32</f>
        <v>-</v>
      </c>
      <c r="R31" s="110" t="str">
        <f>WarmińskoMazurski!E32</f>
        <v>-</v>
      </c>
      <c r="S31" s="110" t="str">
        <f>Wielkopolski!E32</f>
        <v>-</v>
      </c>
      <c r="T31" s="110" t="str">
        <f>Zachodniopomorski!E32</f>
        <v>-</v>
      </c>
    </row>
    <row r="32" spans="1:20" ht="20.25" hidden="1">
      <c r="A32" s="42" t="s">
        <v>23</v>
      </c>
      <c r="B32" s="52" t="s">
        <v>37</v>
      </c>
      <c r="C32" s="111" t="str">
        <f>CENTRALA!E33</f>
        <v>-</v>
      </c>
      <c r="D32" s="111">
        <f t="shared" si="1"/>
        <v>0</v>
      </c>
      <c r="E32" s="110" t="str">
        <f>Dolnośląski!E33</f>
        <v>-</v>
      </c>
      <c r="F32" s="110" t="str">
        <f>KujawskoPomorski!E33</f>
        <v>-</v>
      </c>
      <c r="G32" s="110" t="str">
        <f>Lubelski!E33</f>
        <v>-</v>
      </c>
      <c r="H32" s="110" t="str">
        <f>Lubuski!E33</f>
        <v>-</v>
      </c>
      <c r="I32" s="110" t="str">
        <f>Łódzki!E33</f>
        <v>-</v>
      </c>
      <c r="J32" s="110" t="str">
        <f>Małopolski!E33</f>
        <v>-</v>
      </c>
      <c r="K32" s="110" t="str">
        <f>Mazowiecki!E33</f>
        <v>-</v>
      </c>
      <c r="L32" s="110" t="str">
        <f>Opolski!E33</f>
        <v>-</v>
      </c>
      <c r="M32" s="110" t="str">
        <f>Podkarpacki!E33</f>
        <v>-</v>
      </c>
      <c r="N32" s="110" t="str">
        <f>Podlaski!E33</f>
        <v>-</v>
      </c>
      <c r="O32" s="110" t="str">
        <f>Pomorski!E33</f>
        <v>-</v>
      </c>
      <c r="P32" s="110" t="str">
        <f>Śląski!E33</f>
        <v>-</v>
      </c>
      <c r="Q32" s="110" t="str">
        <f>Świętokrzyski!E33</f>
        <v>-</v>
      </c>
      <c r="R32" s="110" t="str">
        <f>WarmińskoMazurski!E33</f>
        <v>-</v>
      </c>
      <c r="S32" s="110" t="str">
        <f>Wielkopolski!E33</f>
        <v>-</v>
      </c>
      <c r="T32" s="110" t="str">
        <f>Zachodniopomorski!E33</f>
        <v>-</v>
      </c>
    </row>
    <row r="33" spans="1:20" ht="31.5" hidden="1">
      <c r="A33" s="53" t="s">
        <v>45</v>
      </c>
      <c r="B33" s="54" t="s">
        <v>38</v>
      </c>
      <c r="C33" s="111" t="str">
        <f>CENTRALA!E34</f>
        <v>-</v>
      </c>
      <c r="D33" s="111">
        <f t="shared" si="1"/>
        <v>0</v>
      </c>
      <c r="E33" s="110" t="str">
        <f>Dolnośląski!E34</f>
        <v>-</v>
      </c>
      <c r="F33" s="110" t="str">
        <f>KujawskoPomorski!E34</f>
        <v>-</v>
      </c>
      <c r="G33" s="110" t="str">
        <f>Lubelski!E34</f>
        <v>-</v>
      </c>
      <c r="H33" s="110" t="str">
        <f>Lubuski!E34</f>
        <v>-</v>
      </c>
      <c r="I33" s="110" t="str">
        <f>Łódzki!E34</f>
        <v>-</v>
      </c>
      <c r="J33" s="110" t="str">
        <f>Małopolski!E34</f>
        <v>-</v>
      </c>
      <c r="K33" s="110" t="str">
        <f>Mazowiecki!E34</f>
        <v>-</v>
      </c>
      <c r="L33" s="110" t="str">
        <f>Opolski!E34</f>
        <v>-</v>
      </c>
      <c r="M33" s="110" t="str">
        <f>Podkarpacki!E34</f>
        <v>-</v>
      </c>
      <c r="N33" s="110" t="str">
        <f>Podlaski!E34</f>
        <v>-</v>
      </c>
      <c r="O33" s="110" t="str">
        <f>Pomorski!E34</f>
        <v>-</v>
      </c>
      <c r="P33" s="110" t="str">
        <f>Śląski!E34</f>
        <v>-</v>
      </c>
      <c r="Q33" s="110" t="str">
        <f>Świętokrzyski!E34</f>
        <v>-</v>
      </c>
      <c r="R33" s="110" t="str">
        <f>WarmińskoMazurski!E34</f>
        <v>-</v>
      </c>
      <c r="S33" s="110" t="str">
        <f>Wielkopolski!E34</f>
        <v>-</v>
      </c>
      <c r="T33" s="110" t="str">
        <f>Zachodniopomorski!E34</f>
        <v>-</v>
      </c>
    </row>
    <row r="34" spans="1:20" ht="20.25" hidden="1">
      <c r="A34" s="53" t="s">
        <v>46</v>
      </c>
      <c r="B34" s="55" t="s">
        <v>39</v>
      </c>
      <c r="C34" s="111" t="str">
        <f>CENTRALA!E35</f>
        <v>-</v>
      </c>
      <c r="D34" s="111">
        <f t="shared" si="1"/>
        <v>0</v>
      </c>
      <c r="E34" s="110" t="str">
        <f>Dolnośląski!E35</f>
        <v>-</v>
      </c>
      <c r="F34" s="110" t="str">
        <f>KujawskoPomorski!E35</f>
        <v>-</v>
      </c>
      <c r="G34" s="110" t="str">
        <f>Lubelski!E35</f>
        <v>-</v>
      </c>
      <c r="H34" s="110" t="str">
        <f>Lubuski!E35</f>
        <v>-</v>
      </c>
      <c r="I34" s="110" t="str">
        <f>Łódzki!E35</f>
        <v>-</v>
      </c>
      <c r="J34" s="110" t="str">
        <f>Małopolski!E35</f>
        <v>-</v>
      </c>
      <c r="K34" s="110" t="str">
        <f>Mazowiecki!E35</f>
        <v>-</v>
      </c>
      <c r="L34" s="110" t="str">
        <f>Opolski!E35</f>
        <v>-</v>
      </c>
      <c r="M34" s="110" t="str">
        <f>Podkarpacki!E35</f>
        <v>-</v>
      </c>
      <c r="N34" s="110" t="str">
        <f>Podlaski!E35</f>
        <v>-</v>
      </c>
      <c r="O34" s="110" t="str">
        <f>Pomorski!E35</f>
        <v>-</v>
      </c>
      <c r="P34" s="110" t="str">
        <f>Śląski!E35</f>
        <v>-</v>
      </c>
      <c r="Q34" s="110" t="str">
        <f>Świętokrzyski!E35</f>
        <v>-</v>
      </c>
      <c r="R34" s="110" t="str">
        <f>WarmińskoMazurski!E35</f>
        <v>-</v>
      </c>
      <c r="S34" s="110" t="str">
        <f>Wielkopolski!E35</f>
        <v>-</v>
      </c>
      <c r="T34" s="110" t="str">
        <f>Zachodniopomorski!E35</f>
        <v>-</v>
      </c>
    </row>
    <row r="35" spans="1:20" ht="31.5" hidden="1">
      <c r="A35" s="53" t="s">
        <v>47</v>
      </c>
      <c r="B35" s="54" t="s">
        <v>40</v>
      </c>
      <c r="C35" s="111" t="str">
        <f>CENTRALA!E36</f>
        <v>-</v>
      </c>
      <c r="D35" s="111">
        <f t="shared" si="1"/>
        <v>0</v>
      </c>
      <c r="E35" s="110" t="str">
        <f>Dolnośląski!E36</f>
        <v>-</v>
      </c>
      <c r="F35" s="110" t="str">
        <f>KujawskoPomorski!E36</f>
        <v>-</v>
      </c>
      <c r="G35" s="110" t="str">
        <f>Lubelski!E36</f>
        <v>-</v>
      </c>
      <c r="H35" s="110" t="str">
        <f>Lubuski!E36</f>
        <v>-</v>
      </c>
      <c r="I35" s="110" t="str">
        <f>Łódzki!E36</f>
        <v>-</v>
      </c>
      <c r="J35" s="110" t="str">
        <f>Małopolski!E36</f>
        <v>-</v>
      </c>
      <c r="K35" s="110" t="str">
        <f>Mazowiecki!E36</f>
        <v>-</v>
      </c>
      <c r="L35" s="110" t="str">
        <f>Opolski!E36</f>
        <v>-</v>
      </c>
      <c r="M35" s="110" t="str">
        <f>Podkarpacki!E36</f>
        <v>-</v>
      </c>
      <c r="N35" s="110" t="str">
        <f>Podlaski!E36</f>
        <v>-</v>
      </c>
      <c r="O35" s="110" t="str">
        <f>Pomorski!E36</f>
        <v>-</v>
      </c>
      <c r="P35" s="110" t="str">
        <f>Śląski!E36</f>
        <v>-</v>
      </c>
      <c r="Q35" s="110" t="str">
        <f>Świętokrzyski!E36</f>
        <v>-</v>
      </c>
      <c r="R35" s="110" t="str">
        <f>WarmińskoMazurski!E36</f>
        <v>-</v>
      </c>
      <c r="S35" s="110" t="str">
        <f>Wielkopolski!E36</f>
        <v>-</v>
      </c>
      <c r="T35" s="110" t="str">
        <f>Zachodniopomorski!E36</f>
        <v>-</v>
      </c>
    </row>
    <row r="36" spans="1:20" ht="20.25" hidden="1">
      <c r="A36" s="53" t="s">
        <v>48</v>
      </c>
      <c r="B36" s="54" t="s">
        <v>41</v>
      </c>
      <c r="C36" s="111" t="str">
        <f>CENTRALA!E37</f>
        <v>-</v>
      </c>
      <c r="D36" s="111">
        <f t="shared" si="1"/>
        <v>0</v>
      </c>
      <c r="E36" s="110" t="str">
        <f>Dolnośląski!E37</f>
        <v>-</v>
      </c>
      <c r="F36" s="110" t="str">
        <f>KujawskoPomorski!E37</f>
        <v>-</v>
      </c>
      <c r="G36" s="110" t="str">
        <f>Lubelski!E37</f>
        <v>-</v>
      </c>
      <c r="H36" s="110" t="str">
        <f>Lubuski!E37</f>
        <v>-</v>
      </c>
      <c r="I36" s="110" t="str">
        <f>Łódzki!E37</f>
        <v>-</v>
      </c>
      <c r="J36" s="110" t="str">
        <f>Małopolski!E37</f>
        <v>-</v>
      </c>
      <c r="K36" s="110" t="str">
        <f>Mazowiecki!E37</f>
        <v>-</v>
      </c>
      <c r="L36" s="110" t="str">
        <f>Opolski!E37</f>
        <v>-</v>
      </c>
      <c r="M36" s="110" t="str">
        <f>Podkarpacki!E37</f>
        <v>-</v>
      </c>
      <c r="N36" s="110" t="str">
        <f>Podlaski!E37</f>
        <v>-</v>
      </c>
      <c r="O36" s="110" t="str">
        <f>Pomorski!E37</f>
        <v>-</v>
      </c>
      <c r="P36" s="110" t="str">
        <f>Śląski!E37</f>
        <v>-</v>
      </c>
      <c r="Q36" s="110" t="str">
        <f>Świętokrzyski!E37</f>
        <v>-</v>
      </c>
      <c r="R36" s="110" t="str">
        <f>WarmińskoMazurski!E37</f>
        <v>-</v>
      </c>
      <c r="S36" s="110" t="str">
        <f>Wielkopolski!E37</f>
        <v>-</v>
      </c>
      <c r="T36" s="110" t="str">
        <f>Zachodniopomorski!E37</f>
        <v>-</v>
      </c>
    </row>
    <row r="37" spans="1:20" ht="20.25" hidden="1">
      <c r="A37" s="53" t="s">
        <v>49</v>
      </c>
      <c r="B37" s="54" t="s">
        <v>42</v>
      </c>
      <c r="C37" s="111" t="str">
        <f>CENTRALA!E38</f>
        <v>-</v>
      </c>
      <c r="D37" s="111">
        <f t="shared" si="1"/>
        <v>0</v>
      </c>
      <c r="E37" s="110" t="str">
        <f>Dolnośląski!E38</f>
        <v>-</v>
      </c>
      <c r="F37" s="110" t="str">
        <f>KujawskoPomorski!E38</f>
        <v>-</v>
      </c>
      <c r="G37" s="110" t="str">
        <f>Lubelski!E38</f>
        <v>-</v>
      </c>
      <c r="H37" s="110" t="str">
        <f>Lubuski!E38</f>
        <v>-</v>
      </c>
      <c r="I37" s="110" t="str">
        <f>Łódzki!E38</f>
        <v>-</v>
      </c>
      <c r="J37" s="110" t="str">
        <f>Małopolski!E38</f>
        <v>-</v>
      </c>
      <c r="K37" s="110" t="str">
        <f>Mazowiecki!E38</f>
        <v>-</v>
      </c>
      <c r="L37" s="110" t="str">
        <f>Opolski!E38</f>
        <v>-</v>
      </c>
      <c r="M37" s="110" t="str">
        <f>Podkarpacki!E38</f>
        <v>-</v>
      </c>
      <c r="N37" s="110" t="str">
        <f>Podlaski!E38</f>
        <v>-</v>
      </c>
      <c r="O37" s="110" t="str">
        <f>Pomorski!E38</f>
        <v>-</v>
      </c>
      <c r="P37" s="110" t="str">
        <f>Śląski!E38</f>
        <v>-</v>
      </c>
      <c r="Q37" s="110" t="str">
        <f>Świętokrzyski!E38</f>
        <v>-</v>
      </c>
      <c r="R37" s="110" t="str">
        <f>WarmińskoMazurski!E38</f>
        <v>-</v>
      </c>
      <c r="S37" s="110" t="str">
        <f>Wielkopolski!E38</f>
        <v>-</v>
      </c>
      <c r="T37" s="110" t="str">
        <f>Zachodniopomorski!E38</f>
        <v>-</v>
      </c>
    </row>
    <row r="38" spans="1:20" ht="20.25" hidden="1">
      <c r="A38" s="53" t="s">
        <v>50</v>
      </c>
      <c r="B38" s="54" t="s">
        <v>43</v>
      </c>
      <c r="C38" s="111" t="str">
        <f>CENTRALA!E39</f>
        <v>-</v>
      </c>
      <c r="D38" s="111">
        <f t="shared" si="1"/>
        <v>0</v>
      </c>
      <c r="E38" s="110" t="str">
        <f>Dolnośląski!E39</f>
        <v>-</v>
      </c>
      <c r="F38" s="110" t="str">
        <f>KujawskoPomorski!E39</f>
        <v>-</v>
      </c>
      <c r="G38" s="110" t="str">
        <f>Lubelski!E39</f>
        <v>-</v>
      </c>
      <c r="H38" s="110" t="str">
        <f>Lubuski!E39</f>
        <v>-</v>
      </c>
      <c r="I38" s="110" t="str">
        <f>Łódzki!E39</f>
        <v>-</v>
      </c>
      <c r="J38" s="110" t="str">
        <f>Małopolski!E39</f>
        <v>-</v>
      </c>
      <c r="K38" s="110" t="str">
        <f>Mazowiecki!E39</f>
        <v>-</v>
      </c>
      <c r="L38" s="110" t="str">
        <f>Opolski!E39</f>
        <v>-</v>
      </c>
      <c r="M38" s="110" t="str">
        <f>Podkarpacki!E39</f>
        <v>-</v>
      </c>
      <c r="N38" s="110" t="str">
        <f>Podlaski!E39</f>
        <v>-</v>
      </c>
      <c r="O38" s="110" t="str">
        <f>Pomorski!E39</f>
        <v>-</v>
      </c>
      <c r="P38" s="110" t="str">
        <f>Śląski!E39</f>
        <v>-</v>
      </c>
      <c r="Q38" s="110" t="str">
        <f>Świętokrzyski!E39</f>
        <v>-</v>
      </c>
      <c r="R38" s="110" t="str">
        <f>WarmińskoMazurski!E39</f>
        <v>-</v>
      </c>
      <c r="S38" s="110" t="str">
        <f>Wielkopolski!E39</f>
        <v>-</v>
      </c>
      <c r="T38" s="110" t="str">
        <f>Zachodniopomorski!E39</f>
        <v>-</v>
      </c>
    </row>
    <row r="39" spans="1:20" ht="20.25" hidden="1">
      <c r="A39" s="53" t="s">
        <v>51</v>
      </c>
      <c r="B39" s="54" t="s">
        <v>44</v>
      </c>
      <c r="C39" s="111" t="str">
        <f>CENTRALA!E40</f>
        <v>-</v>
      </c>
      <c r="D39" s="111">
        <f t="shared" si="1"/>
        <v>0</v>
      </c>
      <c r="E39" s="110" t="str">
        <f>Dolnośląski!E40</f>
        <v>-</v>
      </c>
      <c r="F39" s="110" t="str">
        <f>KujawskoPomorski!E40</f>
        <v>-</v>
      </c>
      <c r="G39" s="110" t="str">
        <f>Lubelski!E40</f>
        <v>-</v>
      </c>
      <c r="H39" s="110" t="str">
        <f>Lubuski!E40</f>
        <v>-</v>
      </c>
      <c r="I39" s="110" t="str">
        <f>Łódzki!E40</f>
        <v>-</v>
      </c>
      <c r="J39" s="110" t="str">
        <f>Małopolski!E40</f>
        <v>-</v>
      </c>
      <c r="K39" s="110" t="str">
        <f>Mazowiecki!E40</f>
        <v>-</v>
      </c>
      <c r="L39" s="110" t="str">
        <f>Opolski!E40</f>
        <v>-</v>
      </c>
      <c r="M39" s="110" t="str">
        <f>Podkarpacki!E40</f>
        <v>-</v>
      </c>
      <c r="N39" s="110" t="str">
        <f>Podlaski!E40</f>
        <v>-</v>
      </c>
      <c r="O39" s="110" t="str">
        <f>Pomorski!E40</f>
        <v>-</v>
      </c>
      <c r="P39" s="110" t="str">
        <f>Śląski!E40</f>
        <v>-</v>
      </c>
      <c r="Q39" s="110" t="str">
        <f>Świętokrzyski!E40</f>
        <v>-</v>
      </c>
      <c r="R39" s="110" t="str">
        <f>WarmińskoMazurski!E40</f>
        <v>-</v>
      </c>
      <c r="S39" s="110" t="str">
        <f>Wielkopolski!E40</f>
        <v>-</v>
      </c>
      <c r="T39" s="110" t="str">
        <f>Zachodniopomorski!E40</f>
        <v>-</v>
      </c>
    </row>
    <row r="40" spans="1:20" ht="20.25">
      <c r="A40" s="42" t="s">
        <v>24</v>
      </c>
      <c r="B40" s="51" t="s">
        <v>25</v>
      </c>
      <c r="C40" s="111">
        <f>CENTRALA!E41</f>
        <v>105</v>
      </c>
      <c r="D40" s="111">
        <f t="shared" si="1"/>
        <v>0</v>
      </c>
      <c r="E40" s="110" t="str">
        <f>Dolnośląski!E41</f>
        <v>-</v>
      </c>
      <c r="F40" s="110" t="str">
        <f>KujawskoPomorski!E41</f>
        <v>-</v>
      </c>
      <c r="G40" s="110" t="str">
        <f>Lubelski!E41</f>
        <v>-</v>
      </c>
      <c r="H40" s="110" t="str">
        <f>Lubuski!E41</f>
        <v>-</v>
      </c>
      <c r="I40" s="110" t="str">
        <f>Łódzki!E41</f>
        <v>-</v>
      </c>
      <c r="J40" s="110" t="str">
        <f>Małopolski!E41</f>
        <v>-</v>
      </c>
      <c r="K40" s="110" t="str">
        <f>Mazowiecki!E41</f>
        <v>-</v>
      </c>
      <c r="L40" s="110" t="str">
        <f>Opolski!E41</f>
        <v>-</v>
      </c>
      <c r="M40" s="110" t="str">
        <f>Podkarpacki!E41</f>
        <v>-</v>
      </c>
      <c r="N40" s="110" t="str">
        <f>Podlaski!E41</f>
        <v>-</v>
      </c>
      <c r="O40" s="110" t="str">
        <f>Pomorski!E41</f>
        <v>-</v>
      </c>
      <c r="P40" s="110" t="str">
        <f>Śląski!E41</f>
        <v>-</v>
      </c>
      <c r="Q40" s="110" t="str">
        <f>Świętokrzyski!E41</f>
        <v>-</v>
      </c>
      <c r="R40" s="110" t="str">
        <f>WarmińskoMazurski!E41</f>
        <v>-</v>
      </c>
      <c r="S40" s="110" t="str">
        <f>Wielkopolski!E41</f>
        <v>-</v>
      </c>
      <c r="T40" s="110" t="str">
        <f>Zachodniopomorski!E41</f>
        <v>-</v>
      </c>
    </row>
    <row r="41" spans="1:20" ht="40.5" hidden="1">
      <c r="A41" s="42" t="s">
        <v>26</v>
      </c>
      <c r="B41" s="52" t="s">
        <v>61</v>
      </c>
      <c r="C41" s="111" t="str">
        <f>CENTRALA!E42</f>
        <v>-</v>
      </c>
      <c r="D41" s="111">
        <f t="shared" si="1"/>
        <v>0</v>
      </c>
      <c r="E41" s="110" t="str">
        <f>Dolnośląski!E42</f>
        <v>-</v>
      </c>
      <c r="F41" s="110" t="str">
        <f>KujawskoPomorski!E42</f>
        <v>-</v>
      </c>
      <c r="G41" s="110" t="str">
        <f>Lubelski!E42</f>
        <v>-</v>
      </c>
      <c r="H41" s="110" t="str">
        <f>Lubuski!E42</f>
        <v>-</v>
      </c>
      <c r="I41" s="110" t="str">
        <f>Łódzki!E42</f>
        <v>-</v>
      </c>
      <c r="J41" s="110" t="str">
        <f>Małopolski!E42</f>
        <v>-</v>
      </c>
      <c r="K41" s="110" t="str">
        <f>Mazowiecki!E42</f>
        <v>-</v>
      </c>
      <c r="L41" s="110" t="str">
        <f>Opolski!E42</f>
        <v>-</v>
      </c>
      <c r="M41" s="110" t="str">
        <f>Podkarpacki!E42</f>
        <v>-</v>
      </c>
      <c r="N41" s="110" t="str">
        <f>Podlaski!E42</f>
        <v>-</v>
      </c>
      <c r="O41" s="110" t="str">
        <f>Pomorski!E42</f>
        <v>-</v>
      </c>
      <c r="P41" s="110" t="str">
        <f>Śląski!E42</f>
        <v>-</v>
      </c>
      <c r="Q41" s="110" t="str">
        <f>Świętokrzyski!E42</f>
        <v>-</v>
      </c>
      <c r="R41" s="110" t="str">
        <f>WarmińskoMazurski!E42</f>
        <v>-</v>
      </c>
      <c r="S41" s="110" t="str">
        <f>Wielkopolski!E42</f>
        <v>-</v>
      </c>
      <c r="T41" s="110" t="str">
        <f>Zachodniopomorski!E42</f>
        <v>-</v>
      </c>
    </row>
    <row r="42" spans="1:20" ht="20.25" hidden="1">
      <c r="A42" s="53" t="s">
        <v>56</v>
      </c>
      <c r="B42" s="54" t="s">
        <v>52</v>
      </c>
      <c r="C42" s="111" t="str">
        <f>CENTRALA!E43</f>
        <v>-</v>
      </c>
      <c r="D42" s="111">
        <f t="shared" si="1"/>
        <v>0</v>
      </c>
      <c r="E42" s="110" t="str">
        <f>Dolnośląski!E43</f>
        <v>-</v>
      </c>
      <c r="F42" s="110" t="str">
        <f>KujawskoPomorski!E43</f>
        <v>-</v>
      </c>
      <c r="G42" s="110" t="str">
        <f>Lubelski!E43</f>
        <v>-</v>
      </c>
      <c r="H42" s="110" t="str">
        <f>Lubuski!E43</f>
        <v>-</v>
      </c>
      <c r="I42" s="110" t="str">
        <f>Łódzki!E43</f>
        <v>-</v>
      </c>
      <c r="J42" s="110" t="str">
        <f>Małopolski!E43</f>
        <v>-</v>
      </c>
      <c r="K42" s="110" t="str">
        <f>Mazowiecki!E43</f>
        <v>-</v>
      </c>
      <c r="L42" s="110" t="str">
        <f>Opolski!E43</f>
        <v>-</v>
      </c>
      <c r="M42" s="110" t="str">
        <f>Podkarpacki!E43</f>
        <v>-</v>
      </c>
      <c r="N42" s="110" t="str">
        <f>Podlaski!E43</f>
        <v>-</v>
      </c>
      <c r="O42" s="110" t="str">
        <f>Pomorski!E43</f>
        <v>-</v>
      </c>
      <c r="P42" s="110" t="str">
        <f>Śląski!E43</f>
        <v>-</v>
      </c>
      <c r="Q42" s="110" t="str">
        <f>Świętokrzyski!E43</f>
        <v>-</v>
      </c>
      <c r="R42" s="110" t="str">
        <f>WarmińskoMazurski!E43</f>
        <v>-</v>
      </c>
      <c r="S42" s="110" t="str">
        <f>Wielkopolski!E43</f>
        <v>-</v>
      </c>
      <c r="T42" s="110" t="str">
        <f>Zachodniopomorski!E43</f>
        <v>-</v>
      </c>
    </row>
    <row r="43" spans="1:20" ht="20.25" hidden="1">
      <c r="A43" s="53" t="s">
        <v>57</v>
      </c>
      <c r="B43" s="54" t="s">
        <v>53</v>
      </c>
      <c r="C43" s="111" t="str">
        <f>CENTRALA!E44</f>
        <v>-</v>
      </c>
      <c r="D43" s="111">
        <f t="shared" si="1"/>
        <v>0</v>
      </c>
      <c r="E43" s="110" t="str">
        <f>Dolnośląski!E44</f>
        <v>-</v>
      </c>
      <c r="F43" s="110" t="str">
        <f>KujawskoPomorski!E44</f>
        <v>-</v>
      </c>
      <c r="G43" s="110" t="str">
        <f>Lubelski!E44</f>
        <v>-</v>
      </c>
      <c r="H43" s="110" t="str">
        <f>Lubuski!E44</f>
        <v>-</v>
      </c>
      <c r="I43" s="110" t="str">
        <f>Łódzki!E44</f>
        <v>-</v>
      </c>
      <c r="J43" s="110" t="str">
        <f>Małopolski!E44</f>
        <v>-</v>
      </c>
      <c r="K43" s="110" t="str">
        <f>Mazowiecki!E44</f>
        <v>-</v>
      </c>
      <c r="L43" s="110" t="str">
        <f>Opolski!E44</f>
        <v>-</v>
      </c>
      <c r="M43" s="110" t="str">
        <f>Podkarpacki!E44</f>
        <v>-</v>
      </c>
      <c r="N43" s="110" t="str">
        <f>Podlaski!E44</f>
        <v>-</v>
      </c>
      <c r="O43" s="110" t="str">
        <f>Pomorski!E44</f>
        <v>-</v>
      </c>
      <c r="P43" s="110" t="str">
        <f>Śląski!E44</f>
        <v>-</v>
      </c>
      <c r="Q43" s="110" t="str">
        <f>Świętokrzyski!E44</f>
        <v>-</v>
      </c>
      <c r="R43" s="110" t="str">
        <f>WarmińskoMazurski!E44</f>
        <v>-</v>
      </c>
      <c r="S43" s="110" t="str">
        <f>Wielkopolski!E44</f>
        <v>-</v>
      </c>
      <c r="T43" s="110" t="str">
        <f>Zachodniopomorski!E44</f>
        <v>-</v>
      </c>
    </row>
    <row r="44" spans="1:20" ht="31.5" hidden="1">
      <c r="A44" s="53" t="s">
        <v>58</v>
      </c>
      <c r="B44" s="54" t="s">
        <v>54</v>
      </c>
      <c r="C44" s="111" t="str">
        <f>CENTRALA!E45</f>
        <v>-</v>
      </c>
      <c r="D44" s="111">
        <f t="shared" si="1"/>
        <v>0</v>
      </c>
      <c r="E44" s="110" t="str">
        <f>Dolnośląski!E45</f>
        <v>-</v>
      </c>
      <c r="F44" s="110" t="str">
        <f>KujawskoPomorski!E45</f>
        <v>-</v>
      </c>
      <c r="G44" s="110" t="str">
        <f>Lubelski!E45</f>
        <v>-</v>
      </c>
      <c r="H44" s="110" t="str">
        <f>Lubuski!E45</f>
        <v>-</v>
      </c>
      <c r="I44" s="110" t="str">
        <f>Łódzki!E45</f>
        <v>-</v>
      </c>
      <c r="J44" s="110" t="str">
        <f>Małopolski!E45</f>
        <v>-</v>
      </c>
      <c r="K44" s="110" t="str">
        <f>Mazowiecki!E45</f>
        <v>-</v>
      </c>
      <c r="L44" s="110" t="str">
        <f>Opolski!E45</f>
        <v>-</v>
      </c>
      <c r="M44" s="110" t="str">
        <f>Podkarpacki!E45</f>
        <v>-</v>
      </c>
      <c r="N44" s="110" t="str">
        <f>Podlaski!E45</f>
        <v>-</v>
      </c>
      <c r="O44" s="110" t="str">
        <f>Pomorski!E45</f>
        <v>-</v>
      </c>
      <c r="P44" s="110" t="str">
        <f>Śląski!E45</f>
        <v>-</v>
      </c>
      <c r="Q44" s="110" t="str">
        <f>Świętokrzyski!E45</f>
        <v>-</v>
      </c>
      <c r="R44" s="110" t="str">
        <f>WarmińskoMazurski!E45</f>
        <v>-</v>
      </c>
      <c r="S44" s="110" t="str">
        <f>Wielkopolski!E45</f>
        <v>-</v>
      </c>
      <c r="T44" s="110" t="str">
        <f>Zachodniopomorski!E45</f>
        <v>-</v>
      </c>
    </row>
    <row r="45" spans="1:20" ht="20.25" hidden="1">
      <c r="A45" s="53" t="s">
        <v>59</v>
      </c>
      <c r="B45" s="54" t="s">
        <v>55</v>
      </c>
      <c r="C45" s="111" t="str">
        <f>CENTRALA!E46</f>
        <v>-</v>
      </c>
      <c r="D45" s="111">
        <f t="shared" si="1"/>
        <v>0</v>
      </c>
      <c r="E45" s="110" t="str">
        <f>Dolnośląski!E46</f>
        <v>-</v>
      </c>
      <c r="F45" s="110" t="str">
        <f>KujawskoPomorski!E46</f>
        <v>-</v>
      </c>
      <c r="G45" s="110" t="str">
        <f>Lubelski!E46</f>
        <v>-</v>
      </c>
      <c r="H45" s="110" t="str">
        <f>Lubuski!E46</f>
        <v>-</v>
      </c>
      <c r="I45" s="110" t="str">
        <f>Łódzki!E46</f>
        <v>-</v>
      </c>
      <c r="J45" s="110" t="str">
        <f>Małopolski!E46</f>
        <v>-</v>
      </c>
      <c r="K45" s="110" t="str">
        <f>Mazowiecki!E46</f>
        <v>-</v>
      </c>
      <c r="L45" s="110" t="str">
        <f>Opolski!E46</f>
        <v>-</v>
      </c>
      <c r="M45" s="110" t="str">
        <f>Podkarpacki!E46</f>
        <v>-</v>
      </c>
      <c r="N45" s="110" t="str">
        <f>Podlaski!E46</f>
        <v>-</v>
      </c>
      <c r="O45" s="110" t="str">
        <f>Pomorski!E46</f>
        <v>-</v>
      </c>
      <c r="P45" s="110" t="str">
        <f>Śląski!E46</f>
        <v>-</v>
      </c>
      <c r="Q45" s="110" t="str">
        <f>Świętokrzyski!E46</f>
        <v>-</v>
      </c>
      <c r="R45" s="110" t="str">
        <f>WarmińskoMazurski!E46</f>
        <v>-</v>
      </c>
      <c r="S45" s="110" t="str">
        <f>Wielkopolski!E46</f>
        <v>-</v>
      </c>
      <c r="T45" s="110" t="str">
        <f>Zachodniopomorski!E46</f>
        <v>-</v>
      </c>
    </row>
    <row r="46" spans="1:20" ht="20.25" hidden="1">
      <c r="A46" s="42" t="s">
        <v>27</v>
      </c>
      <c r="B46" s="51" t="s">
        <v>28</v>
      </c>
      <c r="C46" s="111" t="str">
        <f>CENTRALA!E47</f>
        <v>-</v>
      </c>
      <c r="D46" s="111">
        <f t="shared" si="1"/>
        <v>0</v>
      </c>
      <c r="E46" s="110" t="str">
        <f>Dolnośląski!E47</f>
        <v>-</v>
      </c>
      <c r="F46" s="110" t="str">
        <f>KujawskoPomorski!E47</f>
        <v>-</v>
      </c>
      <c r="G46" s="110" t="str">
        <f>Lubelski!E47</f>
        <v>-</v>
      </c>
      <c r="H46" s="110" t="str">
        <f>Lubuski!E47</f>
        <v>-</v>
      </c>
      <c r="I46" s="110" t="str">
        <f>Łódzki!E47</f>
        <v>-</v>
      </c>
      <c r="J46" s="110" t="str">
        <f>Małopolski!E47</f>
        <v>-</v>
      </c>
      <c r="K46" s="110" t="str">
        <f>Mazowiecki!E47</f>
        <v>-</v>
      </c>
      <c r="L46" s="110" t="str">
        <f>Opolski!E47</f>
        <v>-</v>
      </c>
      <c r="M46" s="110" t="str">
        <f>Podkarpacki!E47</f>
        <v>-</v>
      </c>
      <c r="N46" s="110" t="str">
        <f>Podlaski!E47</f>
        <v>-</v>
      </c>
      <c r="O46" s="110" t="str">
        <f>Pomorski!E47</f>
        <v>-</v>
      </c>
      <c r="P46" s="110" t="str">
        <f>Śląski!E47</f>
        <v>-</v>
      </c>
      <c r="Q46" s="110" t="str">
        <f>Świętokrzyski!E47</f>
        <v>-</v>
      </c>
      <c r="R46" s="110" t="str">
        <f>WarmińskoMazurski!E47</f>
        <v>-</v>
      </c>
      <c r="S46" s="110" t="str">
        <f>Wielkopolski!E47</f>
        <v>-</v>
      </c>
      <c r="T46" s="110" t="str">
        <f>Zachodniopomorski!E47</f>
        <v>-</v>
      </c>
    </row>
    <row r="47" spans="1:20" ht="60.75" hidden="1">
      <c r="A47" s="42" t="s">
        <v>29</v>
      </c>
      <c r="B47" s="51" t="s">
        <v>116</v>
      </c>
      <c r="C47" s="111" t="str">
        <f>CENTRALA!E48</f>
        <v>-</v>
      </c>
      <c r="D47" s="111">
        <f t="shared" si="1"/>
        <v>0</v>
      </c>
      <c r="E47" s="110" t="str">
        <f>Dolnośląski!E48</f>
        <v>-</v>
      </c>
      <c r="F47" s="110" t="str">
        <f>KujawskoPomorski!E48</f>
        <v>-</v>
      </c>
      <c r="G47" s="110" t="str">
        <f>Lubelski!E48</f>
        <v>-</v>
      </c>
      <c r="H47" s="110" t="str">
        <f>Lubuski!E48</f>
        <v>-</v>
      </c>
      <c r="I47" s="110" t="str">
        <f>Łódzki!E48</f>
        <v>-</v>
      </c>
      <c r="J47" s="110" t="str">
        <f>Małopolski!E48</f>
        <v>-</v>
      </c>
      <c r="K47" s="110" t="str">
        <f>Mazowiecki!E48</f>
        <v>-</v>
      </c>
      <c r="L47" s="110" t="str">
        <f>Opolski!E48</f>
        <v>-</v>
      </c>
      <c r="M47" s="110" t="str">
        <f>Podkarpacki!E48</f>
        <v>-</v>
      </c>
      <c r="N47" s="110" t="str">
        <f>Podlaski!E48</f>
        <v>-</v>
      </c>
      <c r="O47" s="110" t="str">
        <f>Pomorski!E48</f>
        <v>-</v>
      </c>
      <c r="P47" s="110" t="str">
        <f>Śląski!E48</f>
        <v>-</v>
      </c>
      <c r="Q47" s="110" t="str">
        <f>Świętokrzyski!E48</f>
        <v>-</v>
      </c>
      <c r="R47" s="110" t="str">
        <f>WarmińskoMazurski!E48</f>
        <v>-</v>
      </c>
      <c r="S47" s="110" t="str">
        <f>Wielkopolski!E48</f>
        <v>-</v>
      </c>
      <c r="T47" s="110" t="str">
        <f>Zachodniopomorski!E48</f>
        <v>-</v>
      </c>
    </row>
    <row r="48" spans="1:20" ht="60.75" hidden="1">
      <c r="A48" s="42" t="s">
        <v>30</v>
      </c>
      <c r="B48" s="51" t="s">
        <v>31</v>
      </c>
      <c r="C48" s="111" t="str">
        <f>CENTRALA!E49</f>
        <v>-</v>
      </c>
      <c r="D48" s="111">
        <f t="shared" si="1"/>
        <v>0</v>
      </c>
      <c r="E48" s="110" t="str">
        <f>Dolnośląski!E49</f>
        <v>-</v>
      </c>
      <c r="F48" s="110" t="str">
        <f>KujawskoPomorski!E49</f>
        <v>-</v>
      </c>
      <c r="G48" s="110" t="str">
        <f>Lubelski!E49</f>
        <v>-</v>
      </c>
      <c r="H48" s="110" t="str">
        <f>Lubuski!E49</f>
        <v>-</v>
      </c>
      <c r="I48" s="110" t="str">
        <f>Łódzki!E49</f>
        <v>-</v>
      </c>
      <c r="J48" s="110" t="str">
        <f>Małopolski!E49</f>
        <v>-</v>
      </c>
      <c r="K48" s="110" t="str">
        <f>Mazowiecki!E49</f>
        <v>-</v>
      </c>
      <c r="L48" s="110" t="str">
        <f>Opolski!E49</f>
        <v>-</v>
      </c>
      <c r="M48" s="110" t="str">
        <f>Podkarpacki!E49</f>
        <v>-</v>
      </c>
      <c r="N48" s="110" t="str">
        <f>Podlaski!E49</f>
        <v>-</v>
      </c>
      <c r="O48" s="110" t="str">
        <f>Pomorski!E49</f>
        <v>-</v>
      </c>
      <c r="P48" s="110" t="str">
        <f>Śląski!E49</f>
        <v>-</v>
      </c>
      <c r="Q48" s="110" t="str">
        <f>Świętokrzyski!E49</f>
        <v>-</v>
      </c>
      <c r="R48" s="110" t="str">
        <f>WarmińskoMazurski!E49</f>
        <v>-</v>
      </c>
      <c r="S48" s="110" t="str">
        <f>Wielkopolski!E49</f>
        <v>-</v>
      </c>
      <c r="T48" s="110" t="str">
        <f>Zachodniopomorski!E49</f>
        <v>-</v>
      </c>
    </row>
    <row r="49" spans="1:20" ht="20.25">
      <c r="A49" s="42" t="s">
        <v>32</v>
      </c>
      <c r="B49" s="51" t="s">
        <v>33</v>
      </c>
      <c r="C49" s="111">
        <f>CENTRALA!E50</f>
        <v>16</v>
      </c>
      <c r="D49" s="111">
        <f t="shared" si="1"/>
        <v>0</v>
      </c>
      <c r="E49" s="110" t="str">
        <f>Dolnośląski!E50</f>
        <v>-</v>
      </c>
      <c r="F49" s="110" t="str">
        <f>KujawskoPomorski!E50</f>
        <v>-</v>
      </c>
      <c r="G49" s="110" t="str">
        <f>Lubelski!E50</f>
        <v>-</v>
      </c>
      <c r="H49" s="110" t="str">
        <f>Lubuski!E50</f>
        <v>-</v>
      </c>
      <c r="I49" s="110" t="str">
        <f>Łódzki!E50</f>
        <v>-</v>
      </c>
      <c r="J49" s="110" t="str">
        <f>Małopolski!E50</f>
        <v>-</v>
      </c>
      <c r="K49" s="110" t="str">
        <f>Mazowiecki!E50</f>
        <v>-</v>
      </c>
      <c r="L49" s="110" t="str">
        <f>Opolski!E50</f>
        <v>-</v>
      </c>
      <c r="M49" s="110" t="str">
        <f>Podkarpacki!E50</f>
        <v>-</v>
      </c>
      <c r="N49" s="110" t="str">
        <f>Podlaski!E50</f>
        <v>-</v>
      </c>
      <c r="O49" s="110" t="str">
        <f>Pomorski!E50</f>
        <v>-</v>
      </c>
      <c r="P49" s="110" t="str">
        <f>Śląski!E50</f>
        <v>-</v>
      </c>
      <c r="Q49" s="110" t="str">
        <f>Świętokrzyski!E50</f>
        <v>-</v>
      </c>
      <c r="R49" s="110" t="str">
        <f>WarmińskoMazurski!E50</f>
        <v>-</v>
      </c>
      <c r="S49" s="110" t="str">
        <f>Wielkopolski!E50</f>
        <v>-</v>
      </c>
      <c r="T49" s="110" t="str">
        <f>Zachodniopomorski!E50</f>
        <v>-</v>
      </c>
    </row>
    <row r="50" spans="1:20" s="3" customFormat="1" ht="22.5" hidden="1">
      <c r="A50" s="44" t="s">
        <v>34</v>
      </c>
      <c r="B50" s="56" t="s">
        <v>177</v>
      </c>
      <c r="C50" s="114">
        <f>SUM(C51:C54)</f>
        <v>0</v>
      </c>
      <c r="D50" s="114">
        <f aca="true" t="shared" si="2" ref="D50:T50">SUM(D51:D54)</f>
        <v>0</v>
      </c>
      <c r="E50" s="114">
        <f>SUM(E51:E54)</f>
        <v>0</v>
      </c>
      <c r="F50" s="114">
        <f t="shared" si="2"/>
        <v>0</v>
      </c>
      <c r="G50" s="114">
        <f t="shared" si="2"/>
        <v>0</v>
      </c>
      <c r="H50" s="114">
        <f t="shared" si="2"/>
        <v>0</v>
      </c>
      <c r="I50" s="114">
        <f t="shared" si="2"/>
        <v>0</v>
      </c>
      <c r="J50" s="114">
        <f t="shared" si="2"/>
        <v>0</v>
      </c>
      <c r="K50" s="114">
        <f t="shared" si="2"/>
        <v>0</v>
      </c>
      <c r="L50" s="114">
        <f t="shared" si="2"/>
        <v>0</v>
      </c>
      <c r="M50" s="114">
        <f t="shared" si="2"/>
        <v>0</v>
      </c>
      <c r="N50" s="114">
        <f t="shared" si="2"/>
        <v>0</v>
      </c>
      <c r="O50" s="114">
        <f t="shared" si="2"/>
        <v>0</v>
      </c>
      <c r="P50" s="114">
        <f t="shared" si="2"/>
        <v>0</v>
      </c>
      <c r="Q50" s="114">
        <f t="shared" si="2"/>
        <v>0</v>
      </c>
      <c r="R50" s="114">
        <f t="shared" si="2"/>
        <v>0</v>
      </c>
      <c r="S50" s="114">
        <f t="shared" si="2"/>
        <v>0</v>
      </c>
      <c r="T50" s="114">
        <f t="shared" si="2"/>
        <v>0</v>
      </c>
    </row>
    <row r="51" spans="1:20" ht="60.75" hidden="1">
      <c r="A51" s="42" t="s">
        <v>120</v>
      </c>
      <c r="B51" s="51" t="s">
        <v>145</v>
      </c>
      <c r="C51" s="111" t="str">
        <f>CENTRALA!E52</f>
        <v>-</v>
      </c>
      <c r="D51" s="111">
        <f>SUM(E51:T51)</f>
        <v>0</v>
      </c>
      <c r="E51" s="110" t="str">
        <f>Dolnośląski!E52</f>
        <v>-</v>
      </c>
      <c r="F51" s="110" t="str">
        <f>KujawskoPomorski!E52</f>
        <v>-</v>
      </c>
      <c r="G51" s="110" t="str">
        <f>Lubelski!E52</f>
        <v>-</v>
      </c>
      <c r="H51" s="110" t="str">
        <f>Lubuski!E52</f>
        <v>-</v>
      </c>
      <c r="I51" s="110" t="str">
        <f>Łódzki!E52</f>
        <v>-</v>
      </c>
      <c r="J51" s="110" t="str">
        <f>Małopolski!E52</f>
        <v>-</v>
      </c>
      <c r="K51" s="110" t="str">
        <f>Mazowiecki!E52</f>
        <v>-</v>
      </c>
      <c r="L51" s="110" t="str">
        <f>Opolski!E52</f>
        <v>-</v>
      </c>
      <c r="M51" s="110" t="str">
        <f>Podkarpacki!E52</f>
        <v>-</v>
      </c>
      <c r="N51" s="110" t="str">
        <f>Podlaski!E52</f>
        <v>-</v>
      </c>
      <c r="O51" s="110" t="str">
        <f>Pomorski!E52</f>
        <v>-</v>
      </c>
      <c r="P51" s="110" t="str">
        <f>Śląski!E52</f>
        <v>-</v>
      </c>
      <c r="Q51" s="110" t="str">
        <f>Świętokrzyski!E52</f>
        <v>-</v>
      </c>
      <c r="R51" s="110" t="str">
        <f>WarmińskoMazurski!E52</f>
        <v>-</v>
      </c>
      <c r="S51" s="110" t="str">
        <f>Wielkopolski!E52</f>
        <v>-</v>
      </c>
      <c r="T51" s="110" t="str">
        <f>Zachodniopomorski!E52</f>
        <v>-</v>
      </c>
    </row>
    <row r="52" spans="1:20" ht="40.5" hidden="1">
      <c r="A52" s="42" t="s">
        <v>35</v>
      </c>
      <c r="B52" s="51" t="s">
        <v>63</v>
      </c>
      <c r="C52" s="111" t="str">
        <f>CENTRALA!E53</f>
        <v>-</v>
      </c>
      <c r="D52" s="111">
        <f>SUM(E52:T52)</f>
        <v>0</v>
      </c>
      <c r="E52" s="110" t="str">
        <f>Dolnośląski!E53</f>
        <v>-</v>
      </c>
      <c r="F52" s="110" t="str">
        <f>KujawskoPomorski!E53</f>
        <v>-</v>
      </c>
      <c r="G52" s="110" t="str">
        <f>Lubelski!E53</f>
        <v>-</v>
      </c>
      <c r="H52" s="110" t="str">
        <f>Lubuski!E53</f>
        <v>-</v>
      </c>
      <c r="I52" s="110" t="str">
        <f>Łódzki!E53</f>
        <v>-</v>
      </c>
      <c r="J52" s="110" t="str">
        <f>Małopolski!E53</f>
        <v>-</v>
      </c>
      <c r="K52" s="110" t="str">
        <f>Mazowiecki!E53</f>
        <v>-</v>
      </c>
      <c r="L52" s="110" t="str">
        <f>Opolski!E53</f>
        <v>-</v>
      </c>
      <c r="M52" s="110" t="str">
        <f>Podkarpacki!E53</f>
        <v>-</v>
      </c>
      <c r="N52" s="110" t="str">
        <f>Podlaski!E53</f>
        <v>-</v>
      </c>
      <c r="O52" s="110" t="str">
        <f>Pomorski!E53</f>
        <v>-</v>
      </c>
      <c r="P52" s="110" t="str">
        <f>Śląski!E53</f>
        <v>-</v>
      </c>
      <c r="Q52" s="110" t="str">
        <f>Świętokrzyski!E53</f>
        <v>-</v>
      </c>
      <c r="R52" s="110" t="str">
        <f>WarmińskoMazurski!E53</f>
        <v>-</v>
      </c>
      <c r="S52" s="110" t="str">
        <f>Wielkopolski!E53</f>
        <v>-</v>
      </c>
      <c r="T52" s="110" t="str">
        <f>Zachodniopomorski!E53</f>
        <v>-</v>
      </c>
    </row>
    <row r="53" spans="1:20" ht="20.25" hidden="1">
      <c r="A53" s="42" t="s">
        <v>36</v>
      </c>
      <c r="B53" s="51" t="s">
        <v>122</v>
      </c>
      <c r="C53" s="111" t="str">
        <f>CENTRALA!E54</f>
        <v>-</v>
      </c>
      <c r="D53" s="111">
        <f>SUM(E53:T53)</f>
        <v>0</v>
      </c>
      <c r="E53" s="110" t="str">
        <f>Dolnośląski!E54</f>
        <v>-</v>
      </c>
      <c r="F53" s="110" t="str">
        <f>KujawskoPomorski!E54</f>
        <v>-</v>
      </c>
      <c r="G53" s="110" t="str">
        <f>Lubelski!E54</f>
        <v>-</v>
      </c>
      <c r="H53" s="110" t="str">
        <f>Lubuski!E54</f>
        <v>-</v>
      </c>
      <c r="I53" s="110" t="str">
        <f>Łódzki!E54</f>
        <v>-</v>
      </c>
      <c r="J53" s="110" t="str">
        <f>Małopolski!E54</f>
        <v>-</v>
      </c>
      <c r="K53" s="110" t="str">
        <f>Mazowiecki!E54</f>
        <v>-</v>
      </c>
      <c r="L53" s="110" t="str">
        <f>Opolski!E54</f>
        <v>-</v>
      </c>
      <c r="M53" s="110" t="str">
        <f>Podkarpacki!E54</f>
        <v>-</v>
      </c>
      <c r="N53" s="110" t="str">
        <f>Podlaski!E54</f>
        <v>-</v>
      </c>
      <c r="O53" s="110" t="str">
        <f>Pomorski!E54</f>
        <v>-</v>
      </c>
      <c r="P53" s="110" t="str">
        <f>Śląski!E54</f>
        <v>-</v>
      </c>
      <c r="Q53" s="110" t="str">
        <f>Świętokrzyski!E54</f>
        <v>-</v>
      </c>
      <c r="R53" s="110" t="str">
        <f>WarmińskoMazurski!E54</f>
        <v>-</v>
      </c>
      <c r="S53" s="110" t="str">
        <f>Wielkopolski!E54</f>
        <v>-</v>
      </c>
      <c r="T53" s="110" t="str">
        <f>Zachodniopomorski!E54</f>
        <v>-</v>
      </c>
    </row>
    <row r="54" spans="1:20" ht="20.25" hidden="1">
      <c r="A54" s="42" t="s">
        <v>121</v>
      </c>
      <c r="B54" s="51" t="s">
        <v>123</v>
      </c>
      <c r="C54" s="111" t="str">
        <f>CENTRALA!E55</f>
        <v>-</v>
      </c>
      <c r="D54" s="111">
        <f>SUM(E54:T54)</f>
        <v>0</v>
      </c>
      <c r="E54" s="110" t="str">
        <f>Dolnośląski!E55</f>
        <v>-</v>
      </c>
      <c r="F54" s="110" t="str">
        <f>KujawskoPomorski!E55</f>
        <v>-</v>
      </c>
      <c r="G54" s="110" t="str">
        <f>Lubelski!E55</f>
        <v>-</v>
      </c>
      <c r="H54" s="110" t="str">
        <f>Lubuski!E55</f>
        <v>-</v>
      </c>
      <c r="I54" s="110" t="str">
        <f>Łódzki!E55</f>
        <v>-</v>
      </c>
      <c r="J54" s="110" t="str">
        <f>Małopolski!E55</f>
        <v>-</v>
      </c>
      <c r="K54" s="110" t="str">
        <f>Mazowiecki!E55</f>
        <v>-</v>
      </c>
      <c r="L54" s="110" t="str">
        <f>Opolski!E55</f>
        <v>-</v>
      </c>
      <c r="M54" s="110" t="str">
        <f>Podkarpacki!E55</f>
        <v>-</v>
      </c>
      <c r="N54" s="110" t="str">
        <f>Podlaski!E55</f>
        <v>-</v>
      </c>
      <c r="O54" s="110" t="str">
        <f>Pomorski!E55</f>
        <v>-</v>
      </c>
      <c r="P54" s="110" t="str">
        <f>Śląski!E55</f>
        <v>-</v>
      </c>
      <c r="Q54" s="110" t="str">
        <f>Świętokrzyski!E55</f>
        <v>-</v>
      </c>
      <c r="R54" s="110" t="str">
        <f>WarmińskoMazurski!E55</f>
        <v>-</v>
      </c>
      <c r="S54" s="110" t="str">
        <f>Wielkopolski!E55</f>
        <v>-</v>
      </c>
      <c r="T54" s="110" t="str">
        <f>Zachodniopomorski!E55</f>
        <v>-</v>
      </c>
    </row>
    <row r="55" spans="1:20" ht="20.25">
      <c r="A55" s="44" t="s">
        <v>128</v>
      </c>
      <c r="B55" s="118" t="s">
        <v>156</v>
      </c>
      <c r="C55" s="116">
        <f>CENTRALA!E56</f>
        <v>38126</v>
      </c>
      <c r="D55" s="116">
        <f>SUM(E55:T55)</f>
        <v>40054</v>
      </c>
      <c r="E55" s="117">
        <f>Dolnośląski!E56</f>
        <v>1244</v>
      </c>
      <c r="F55" s="117">
        <f>KujawskoPomorski!E56</f>
        <v>886</v>
      </c>
      <c r="G55" s="117">
        <f>Lubelski!E56</f>
        <v>10800</v>
      </c>
      <c r="H55" s="117">
        <f>Lubuski!E56</f>
        <v>1</v>
      </c>
      <c r="I55" s="117">
        <f>Łódzki!E56</f>
        <v>274</v>
      </c>
      <c r="J55" s="117">
        <f>Małopolski!E56</f>
        <v>177</v>
      </c>
      <c r="K55" s="117">
        <f>Mazowiecki!E56</f>
        <v>10500</v>
      </c>
      <c r="L55" s="117">
        <f>Opolski!E56</f>
        <v>1</v>
      </c>
      <c r="M55" s="117">
        <f>Podkarpacki!E56</f>
        <v>1888</v>
      </c>
      <c r="N55" s="117">
        <f>Podlaski!E56</f>
        <v>48</v>
      </c>
      <c r="O55" s="117">
        <f>Pomorski!E56</f>
        <v>38</v>
      </c>
      <c r="P55" s="117">
        <f>Śląski!E56</f>
        <v>2989</v>
      </c>
      <c r="Q55" s="117">
        <f>Świętokrzyski!E56</f>
        <v>5928</v>
      </c>
      <c r="R55" s="117">
        <f>WarmińskoMazurski!E56</f>
        <v>3</v>
      </c>
      <c r="S55" s="117">
        <f>Wielkopolski!E56</f>
        <v>5259</v>
      </c>
      <c r="T55" s="117">
        <f>Zachodniopomorski!E56</f>
        <v>18</v>
      </c>
    </row>
    <row r="56" spans="3:20" ht="23.25"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</row>
  </sheetData>
  <sheetProtection/>
  <mergeCells count="2">
    <mergeCell ref="A2:C2"/>
    <mergeCell ref="A1:B1"/>
  </mergeCells>
  <printOptions/>
  <pageMargins left="0" right="0" top="0" bottom="0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A1" sqref="A1:F1"/>
    </sheetView>
  </sheetViews>
  <sheetFormatPr defaultColWidth="9.00390625" defaultRowHeight="12.75"/>
  <cols>
    <col min="1" max="1" width="9.25390625" style="2" bestFit="1" customWidth="1"/>
    <col min="2" max="2" width="117.25390625" style="2" customWidth="1"/>
    <col min="3" max="3" width="24.25390625" style="2" customWidth="1"/>
    <col min="4" max="4" width="24.25390625" style="2" bestFit="1" customWidth="1"/>
    <col min="5" max="5" width="20.25390625" style="2" customWidth="1"/>
    <col min="6" max="6" width="20.125" style="2" customWidth="1"/>
    <col min="7" max="16384" width="9.125" style="2" customWidth="1"/>
  </cols>
  <sheetData>
    <row r="1" spans="1:6" s="59" customFormat="1" ht="37.5" customHeight="1">
      <c r="A1" s="130" t="str">
        <f>NFZ!A1</f>
        <v>ZMIANA PLANU FINANSOWEGO NARODOWEGO FUNDUSZU ZDROWIA NA 2009 ROK Z 6 MAJA 2009 R.</v>
      </c>
      <c r="B1" s="130"/>
      <c r="C1" s="130"/>
      <c r="D1" s="130"/>
      <c r="E1" s="130"/>
      <c r="F1" s="130"/>
    </row>
    <row r="2" spans="1:3" s="61" customFormat="1" ht="33" customHeight="1">
      <c r="A2" s="128" t="s">
        <v>88</v>
      </c>
      <c r="B2" s="128"/>
      <c r="C2" s="128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1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53489067</v>
      </c>
      <c r="D7" s="16">
        <f>D8+D9+D10+D12+D13+D14+D15+D16+D17+D18+D19+D20+D21+D22+D24+D25+D26+D27</f>
        <v>53489067</v>
      </c>
      <c r="E7" s="13" t="str">
        <f>IF(C7=D7,"-",D7-C7)</f>
        <v>-</v>
      </c>
      <c r="F7" s="91">
        <f>IF(C7=0,"-",D7/C7)</f>
        <v>1</v>
      </c>
      <c r="H7" s="105"/>
    </row>
    <row r="8" spans="1:8" ht="31.5" customHeight="1">
      <c r="A8" s="40" t="s">
        <v>1</v>
      </c>
      <c r="B8" s="103" t="s">
        <v>168</v>
      </c>
      <c r="C8" s="36">
        <f>Dolnośląski!C8+KujawskoPomorski!C8+Lubelski!C8+Lubuski!C8+Łódzki!C8+Małopolski!C8+Mazowiecki!C8+Opolski!C8+Podkarpacki!C8+Podlaski!C8+Pomorski!C8+Śląski!C8+Świętokrzyski!C8+WarmińskoMazurski!C8+Wielkopolski!C8+Zachodniopomorski!C8</f>
        <v>6685041</v>
      </c>
      <c r="D8" s="36">
        <f>Dolnośląski!D8+KujawskoPomorski!D8+Lubelski!D8+Lubuski!D8+Łódzki!D8+Małopolski!D8+Mazowiecki!D8+Opolski!D8+Podkarpacki!D8+Podlaski!D8+Pomorski!D8+Śląski!D8+Świętokrzyski!D8+WarmińskoMazurski!D8+Wielkopolski!D8+Zachodniopomorski!D8</f>
        <v>6685041</v>
      </c>
      <c r="E8" s="89" t="str">
        <f aca="true" t="shared" si="0" ref="E8:E46">IF(C8=D8,"-",D8-C8)</f>
        <v>-</v>
      </c>
      <c r="F8" s="90">
        <f aca="true" t="shared" si="1" ref="F8:F46">IF(C8=0,"-",D8/C8)</f>
        <v>1</v>
      </c>
      <c r="H8" s="105"/>
    </row>
    <row r="9" spans="1:8" ht="31.5" customHeight="1">
      <c r="A9" s="40" t="s">
        <v>2</v>
      </c>
      <c r="B9" s="103" t="s">
        <v>169</v>
      </c>
      <c r="C9" s="36">
        <f>Dolnośląski!C9+KujawskoPomorski!C9+Lubelski!C9+Lubuski!C9+Łódzki!C9+Małopolski!C9+Mazowiecki!C9+Opolski!C9+Podkarpacki!C9+Podlaski!C9+Pomorski!C9+Śląski!C9+Świętokrzyski!C9+WarmińskoMazurski!C9+Wielkopolski!C9+Zachodniopomorski!C9</f>
        <v>4354262</v>
      </c>
      <c r="D9" s="36">
        <f>Dolnośląski!D9+KujawskoPomorski!D9+Lubelski!D9+Lubuski!D9+Łódzki!D9+Małopolski!D9+Mazowiecki!D9+Opolski!D9+Podkarpacki!D9+Podlaski!D9+Pomorski!D9+Śląski!D9+Świętokrzyski!D9+WarmińskoMazurski!D9+Wielkopolski!D9+Zachodniopomorski!D9</f>
        <v>4354262</v>
      </c>
      <c r="E9" s="89" t="str">
        <f t="shared" si="0"/>
        <v>-</v>
      </c>
      <c r="F9" s="90">
        <f t="shared" si="1"/>
        <v>1</v>
      </c>
      <c r="H9" s="105"/>
    </row>
    <row r="10" spans="1:8" ht="31.5" customHeight="1">
      <c r="A10" s="40" t="s">
        <v>3</v>
      </c>
      <c r="B10" s="103" t="s">
        <v>159</v>
      </c>
      <c r="C10" s="36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25204255</v>
      </c>
      <c r="D10" s="36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25204255</v>
      </c>
      <c r="E10" s="89" t="str">
        <f t="shared" si="0"/>
        <v>-</v>
      </c>
      <c r="F10" s="90">
        <f t="shared" si="1"/>
        <v>1</v>
      </c>
      <c r="H10" s="105"/>
    </row>
    <row r="11" spans="1:8" ht="31.5" customHeight="1">
      <c r="A11" s="104" t="s">
        <v>64</v>
      </c>
      <c r="B11" s="45" t="s">
        <v>65</v>
      </c>
      <c r="C11" s="36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1335774</v>
      </c>
      <c r="D11" s="36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1335774</v>
      </c>
      <c r="E11" s="89" t="str">
        <f>IF(C11=D11,"-",D11-C11)</f>
        <v>-</v>
      </c>
      <c r="F11" s="90">
        <f>IF(C11=0,"-",D11/C11)</f>
        <v>1</v>
      </c>
      <c r="H11" s="105"/>
    </row>
    <row r="12" spans="1:8" ht="31.5" customHeight="1">
      <c r="A12" s="40" t="s">
        <v>4</v>
      </c>
      <c r="B12" s="103" t="s">
        <v>175</v>
      </c>
      <c r="C12" s="36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1991796</v>
      </c>
      <c r="D12" s="36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1991796</v>
      </c>
      <c r="E12" s="89" t="str">
        <f t="shared" si="0"/>
        <v>-</v>
      </c>
      <c r="F12" s="90">
        <f t="shared" si="1"/>
        <v>1</v>
      </c>
      <c r="H12" s="105"/>
    </row>
    <row r="13" spans="1:8" ht="31.5" customHeight="1">
      <c r="A13" s="40" t="s">
        <v>5</v>
      </c>
      <c r="B13" s="103" t="s">
        <v>170</v>
      </c>
      <c r="C13" s="36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1779690</v>
      </c>
      <c r="D13" s="36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1779690</v>
      </c>
      <c r="E13" s="89" t="str">
        <f t="shared" si="0"/>
        <v>-</v>
      </c>
      <c r="F13" s="90">
        <f t="shared" si="1"/>
        <v>1</v>
      </c>
      <c r="H13" s="105"/>
    </row>
    <row r="14" spans="1:8" ht="31.5" customHeight="1">
      <c r="A14" s="40" t="s">
        <v>6</v>
      </c>
      <c r="B14" s="103" t="s">
        <v>179</v>
      </c>
      <c r="C14" s="36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807321</v>
      </c>
      <c r="D14" s="36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807321</v>
      </c>
      <c r="E14" s="89" t="str">
        <f t="shared" si="0"/>
        <v>-</v>
      </c>
      <c r="F14" s="90">
        <f t="shared" si="1"/>
        <v>1</v>
      </c>
      <c r="H14" s="105"/>
    </row>
    <row r="15" spans="1:8" ht="31.5" customHeight="1">
      <c r="A15" s="40" t="s">
        <v>7</v>
      </c>
      <c r="B15" s="103" t="s">
        <v>178</v>
      </c>
      <c r="C15" s="36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275907</v>
      </c>
      <c r="D15" s="36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275907</v>
      </c>
      <c r="E15" s="89" t="str">
        <f>IF(C15=D15,"-",D15-C15)</f>
        <v>-</v>
      </c>
      <c r="F15" s="90">
        <f>IF(C15=0,"-",D15/C15)</f>
        <v>1</v>
      </c>
      <c r="H15" s="105"/>
    </row>
    <row r="16" spans="1:8" ht="31.5" customHeight="1">
      <c r="A16" s="40" t="s">
        <v>8</v>
      </c>
      <c r="B16" s="103" t="s">
        <v>171</v>
      </c>
      <c r="C16" s="36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1980900</v>
      </c>
      <c r="D16" s="36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1980900</v>
      </c>
      <c r="E16" s="89" t="str">
        <f t="shared" si="0"/>
        <v>-</v>
      </c>
      <c r="F16" s="90">
        <f t="shared" si="1"/>
        <v>1</v>
      </c>
      <c r="H16" s="105"/>
    </row>
    <row r="17" spans="1:8" ht="31.5" customHeight="1">
      <c r="A17" s="40" t="s">
        <v>9</v>
      </c>
      <c r="B17" s="103" t="s">
        <v>172</v>
      </c>
      <c r="C17" s="36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732556</v>
      </c>
      <c r="D17" s="36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732556</v>
      </c>
      <c r="E17" s="89" t="str">
        <f t="shared" si="0"/>
        <v>-</v>
      </c>
      <c r="F17" s="90">
        <f t="shared" si="1"/>
        <v>1</v>
      </c>
      <c r="H17" s="105"/>
    </row>
    <row r="18" spans="1:8" ht="31.5" customHeight="1">
      <c r="A18" s="40" t="s">
        <v>10</v>
      </c>
      <c r="B18" s="103" t="s">
        <v>180</v>
      </c>
      <c r="C18" s="36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39898</v>
      </c>
      <c r="D18" s="36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39898</v>
      </c>
      <c r="E18" s="89" t="str">
        <f t="shared" si="0"/>
        <v>-</v>
      </c>
      <c r="F18" s="90">
        <f t="shared" si="1"/>
        <v>1</v>
      </c>
      <c r="H18" s="105"/>
    </row>
    <row r="19" spans="1:8" ht="46.5" customHeight="1">
      <c r="A19" s="40" t="s">
        <v>11</v>
      </c>
      <c r="B19" s="103" t="s">
        <v>173</v>
      </c>
      <c r="C19" s="36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136365</v>
      </c>
      <c r="D19" s="36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136365</v>
      </c>
      <c r="E19" s="89" t="str">
        <f t="shared" si="0"/>
        <v>-</v>
      </c>
      <c r="F19" s="90">
        <f t="shared" si="1"/>
        <v>1</v>
      </c>
      <c r="H19" s="105"/>
    </row>
    <row r="20" spans="1:8" ht="31.5" customHeight="1">
      <c r="A20" s="40" t="s">
        <v>12</v>
      </c>
      <c r="B20" s="103" t="s">
        <v>174</v>
      </c>
      <c r="C20" s="36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1311035</v>
      </c>
      <c r="D20" s="36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1311035</v>
      </c>
      <c r="E20" s="89" t="str">
        <f t="shared" si="0"/>
        <v>-</v>
      </c>
      <c r="F20" s="90">
        <f t="shared" si="1"/>
        <v>1</v>
      </c>
      <c r="H20" s="105"/>
    </row>
    <row r="21" spans="1:8" ht="31.5" customHeight="1">
      <c r="A21" s="40" t="s">
        <v>14</v>
      </c>
      <c r="B21" s="46" t="s">
        <v>13</v>
      </c>
      <c r="C21" s="36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584832</v>
      </c>
      <c r="D21" s="36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584832</v>
      </c>
      <c r="E21" s="89" t="str">
        <f t="shared" si="0"/>
        <v>-</v>
      </c>
      <c r="F21" s="90">
        <f t="shared" si="1"/>
        <v>1</v>
      </c>
      <c r="H21" s="105"/>
    </row>
    <row r="22" spans="1:8" ht="31.5" customHeight="1">
      <c r="A22" s="41" t="s">
        <v>15</v>
      </c>
      <c r="B22" s="103" t="s">
        <v>176</v>
      </c>
      <c r="C22" s="36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7433277</v>
      </c>
      <c r="D22" s="36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7433277</v>
      </c>
      <c r="E22" s="89" t="str">
        <f t="shared" si="0"/>
        <v>-</v>
      </c>
      <c r="F22" s="90">
        <f t="shared" si="1"/>
        <v>1</v>
      </c>
      <c r="H22" s="105"/>
    </row>
    <row r="23" spans="1:8" ht="31.5" customHeight="1">
      <c r="A23" s="39" t="s">
        <v>181</v>
      </c>
      <c r="B23" s="45" t="s">
        <v>66</v>
      </c>
      <c r="C23" s="36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23657</v>
      </c>
      <c r="D23" s="36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23657</v>
      </c>
      <c r="E23" s="89" t="str">
        <f t="shared" si="0"/>
        <v>-</v>
      </c>
      <c r="F23" s="90">
        <f t="shared" si="1"/>
        <v>1</v>
      </c>
      <c r="H23" s="105"/>
    </row>
    <row r="24" spans="1:8" ht="33" customHeight="1">
      <c r="A24" s="42" t="s">
        <v>16</v>
      </c>
      <c r="B24" s="47" t="s">
        <v>141</v>
      </c>
      <c r="C24" s="36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0</v>
      </c>
      <c r="D24" s="36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0</v>
      </c>
      <c r="E24" s="89" t="str">
        <f>IF(C24=D24,"-",D24-C24)</f>
        <v>-</v>
      </c>
      <c r="F24" s="90" t="str">
        <f>IF(C24=0,"-",D24/C24)</f>
        <v>-</v>
      </c>
      <c r="H24" s="105"/>
    </row>
    <row r="25" spans="1:8" ht="33" customHeight="1">
      <c r="A25" s="42" t="s">
        <v>138</v>
      </c>
      <c r="B25" s="48" t="s">
        <v>60</v>
      </c>
      <c r="C25" s="36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0</v>
      </c>
      <c r="D25" s="36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0</v>
      </c>
      <c r="E25" s="89" t="str">
        <f>IF(C25=D25,"-",D25-C25)</f>
        <v>-</v>
      </c>
      <c r="F25" s="90" t="str">
        <f>IF(C25=0,"-",D25/C25)</f>
        <v>-</v>
      </c>
      <c r="H25" s="105"/>
    </row>
    <row r="26" spans="1:8" ht="33" customHeight="1">
      <c r="A26" s="42" t="s">
        <v>139</v>
      </c>
      <c r="B26" s="48" t="s">
        <v>142</v>
      </c>
      <c r="C26" s="36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78401</v>
      </c>
      <c r="D26" s="36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78401</v>
      </c>
      <c r="E26" s="89" t="str">
        <f>IF(C26=D26,"-",D26-C26)</f>
        <v>-</v>
      </c>
      <c r="F26" s="90">
        <f>IF(C26=0,"-",D26/C26)</f>
        <v>1</v>
      </c>
      <c r="H26" s="105"/>
    </row>
    <row r="27" spans="1:8" ht="33" customHeight="1">
      <c r="A27" s="42" t="s">
        <v>140</v>
      </c>
      <c r="B27" s="48" t="s">
        <v>143</v>
      </c>
      <c r="C27" s="36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93531</v>
      </c>
      <c r="D27" s="36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93531</v>
      </c>
      <c r="E27" s="89" t="str">
        <f>IF(C27=D27,"-",D27-C27)</f>
        <v>-</v>
      </c>
      <c r="F27" s="90">
        <f>IF(C27=0,"-",D27/C27)</f>
        <v>1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  <c r="D28" s="35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0</v>
      </c>
      <c r="E28" s="89" t="str">
        <f t="shared" si="0"/>
        <v>-</v>
      </c>
      <c r="F28" s="90" t="str">
        <f t="shared" si="1"/>
        <v>-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1730500</v>
      </c>
      <c r="D29" s="35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1730500</v>
      </c>
      <c r="E29" s="89" t="str">
        <f t="shared" si="0"/>
        <v>-</v>
      </c>
      <c r="F29" s="90">
        <f t="shared" si="1"/>
        <v>1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447253</v>
      </c>
      <c r="D30" s="34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447253</v>
      </c>
      <c r="E30" s="13" t="str">
        <f t="shared" si="0"/>
        <v>-</v>
      </c>
      <c r="F30" s="91">
        <f t="shared" si="1"/>
        <v>1</v>
      </c>
      <c r="H30" s="105"/>
    </row>
    <row r="31" spans="1:8" ht="28.5" customHeight="1">
      <c r="A31" s="42" t="s">
        <v>19</v>
      </c>
      <c r="B31" s="51" t="s">
        <v>20</v>
      </c>
      <c r="C31" s="35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16845</v>
      </c>
      <c r="D31" s="35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16845</v>
      </c>
      <c r="E31" s="89" t="str">
        <f t="shared" si="0"/>
        <v>-</v>
      </c>
      <c r="F31" s="90">
        <f t="shared" si="1"/>
        <v>1</v>
      </c>
      <c r="H31" s="105"/>
    </row>
    <row r="32" spans="1:8" ht="28.5" customHeight="1">
      <c r="A32" s="42" t="s">
        <v>21</v>
      </c>
      <c r="B32" s="51" t="s">
        <v>22</v>
      </c>
      <c r="C32" s="35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53760</v>
      </c>
      <c r="D32" s="35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53760</v>
      </c>
      <c r="E32" s="89" t="str">
        <f t="shared" si="0"/>
        <v>-</v>
      </c>
      <c r="F32" s="90">
        <f t="shared" si="1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3440</v>
      </c>
      <c r="D33" s="35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3440</v>
      </c>
      <c r="E33" s="89" t="str">
        <f t="shared" si="0"/>
        <v>-</v>
      </c>
      <c r="F33" s="90">
        <f t="shared" si="1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441</v>
      </c>
      <c r="D34" s="35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441</v>
      </c>
      <c r="E34" s="89" t="str">
        <f t="shared" si="0"/>
        <v>-</v>
      </c>
      <c r="F34" s="90">
        <f t="shared" si="1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419</v>
      </c>
      <c r="D35" s="35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419</v>
      </c>
      <c r="E35" s="89" t="str">
        <f t="shared" si="0"/>
        <v>-</v>
      </c>
      <c r="F35" s="90">
        <f t="shared" si="1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85</v>
      </c>
      <c r="D36" s="35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85</v>
      </c>
      <c r="E36" s="89" t="str">
        <f t="shared" si="0"/>
        <v>-</v>
      </c>
      <c r="F36" s="90">
        <f t="shared" si="1"/>
        <v>1</v>
      </c>
      <c r="H36" s="105"/>
    </row>
    <row r="37" spans="1:8" ht="28.5" customHeight="1">
      <c r="A37" s="53" t="s">
        <v>48</v>
      </c>
      <c r="B37" s="54" t="s">
        <v>41</v>
      </c>
      <c r="C37" s="35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20</v>
      </c>
      <c r="D37" s="35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20</v>
      </c>
      <c r="E37" s="89" t="str">
        <f t="shared" si="0"/>
        <v>-</v>
      </c>
      <c r="F37" s="90">
        <f t="shared" si="1"/>
        <v>1</v>
      </c>
      <c r="H37" s="105"/>
    </row>
    <row r="38" spans="1:8" ht="28.5" customHeight="1">
      <c r="A38" s="53" t="s">
        <v>49</v>
      </c>
      <c r="B38" s="54" t="s">
        <v>42</v>
      </c>
      <c r="C38" s="35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0</v>
      </c>
      <c r="D38" s="35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0</v>
      </c>
      <c r="E38" s="89" t="str">
        <f t="shared" si="0"/>
        <v>-</v>
      </c>
      <c r="F38" s="90" t="str">
        <f t="shared" si="1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2705</v>
      </c>
      <c r="D39" s="35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2705</v>
      </c>
      <c r="E39" s="89" t="str">
        <f t="shared" si="0"/>
        <v>-</v>
      </c>
      <c r="F39" s="90">
        <f t="shared" si="1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189</v>
      </c>
      <c r="D40" s="35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189</v>
      </c>
      <c r="E40" s="89" t="str">
        <f t="shared" si="0"/>
        <v>-</v>
      </c>
      <c r="F40" s="90">
        <f t="shared" si="1"/>
        <v>1</v>
      </c>
      <c r="H40" s="105"/>
    </row>
    <row r="41" spans="1:8" ht="28.5" customHeight="1">
      <c r="A41" s="42" t="s">
        <v>24</v>
      </c>
      <c r="B41" s="51" t="s">
        <v>25</v>
      </c>
      <c r="C41" s="35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262274</v>
      </c>
      <c r="D41" s="35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262274</v>
      </c>
      <c r="E41" s="89" t="str">
        <f t="shared" si="0"/>
        <v>-</v>
      </c>
      <c r="F41" s="90">
        <f t="shared" si="1"/>
        <v>1</v>
      </c>
      <c r="H41" s="105"/>
    </row>
    <row r="42" spans="1:8" ht="28.5" customHeight="1">
      <c r="A42" s="42" t="s">
        <v>26</v>
      </c>
      <c r="B42" s="52" t="s">
        <v>61</v>
      </c>
      <c r="C42" s="35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52908</v>
      </c>
      <c r="D42" s="35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52908</v>
      </c>
      <c r="E42" s="89" t="str">
        <f t="shared" si="0"/>
        <v>-</v>
      </c>
      <c r="F42" s="90">
        <f t="shared" si="1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39722</v>
      </c>
      <c r="D43" s="35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39722</v>
      </c>
      <c r="E43" s="89" t="str">
        <f t="shared" si="0"/>
        <v>-</v>
      </c>
      <c r="F43" s="90">
        <f t="shared" si="1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6426</v>
      </c>
      <c r="D44" s="35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6426</v>
      </c>
      <c r="E44" s="89" t="str">
        <f t="shared" si="0"/>
        <v>-</v>
      </c>
      <c r="F44" s="90">
        <f t="shared" si="1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  <c r="D45" s="35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0</v>
      </c>
      <c r="E45" s="89" t="str">
        <f t="shared" si="0"/>
        <v>-</v>
      </c>
      <c r="F45" s="90" t="str">
        <f t="shared" si="1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6760</v>
      </c>
      <c r="D46" s="35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6760</v>
      </c>
      <c r="E46" s="89" t="str">
        <f t="shared" si="0"/>
        <v>-</v>
      </c>
      <c r="F46" s="90">
        <f t="shared" si="1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0</v>
      </c>
      <c r="D47" s="35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0</v>
      </c>
      <c r="E47" s="89" t="str">
        <f aca="true" t="shared" si="2" ref="E47:E55">IF(C47=D47,"-",D47-C47)</f>
        <v>-</v>
      </c>
      <c r="F47" s="90" t="str">
        <f aca="true" t="shared" si="3" ref="F47:F55">IF(C47=0,"-",D47/C47)</f>
        <v>-</v>
      </c>
      <c r="H47" s="105"/>
    </row>
    <row r="48" spans="1:8" ht="48" customHeight="1">
      <c r="A48" s="42" t="s">
        <v>29</v>
      </c>
      <c r="B48" s="51" t="s">
        <v>116</v>
      </c>
      <c r="C48" s="36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50133</v>
      </c>
      <c r="D48" s="36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50133</v>
      </c>
      <c r="E48" s="89" t="str">
        <f t="shared" si="2"/>
        <v>-</v>
      </c>
      <c r="F48" s="92">
        <f t="shared" si="3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3806</v>
      </c>
      <c r="D49" s="36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3806</v>
      </c>
      <c r="E49" s="89" t="str">
        <f t="shared" si="2"/>
        <v>-</v>
      </c>
      <c r="F49" s="92">
        <f t="shared" si="3"/>
        <v>1</v>
      </c>
      <c r="H49" s="105"/>
    </row>
    <row r="50" spans="1:8" ht="35.25" customHeight="1">
      <c r="A50" s="42" t="s">
        <v>32</v>
      </c>
      <c r="B50" s="51" t="s">
        <v>33</v>
      </c>
      <c r="C50" s="35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4087</v>
      </c>
      <c r="D50" s="35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4087</v>
      </c>
      <c r="E50" s="89" t="str">
        <f t="shared" si="2"/>
        <v>-</v>
      </c>
      <c r="F50" s="90">
        <f t="shared" si="3"/>
        <v>1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255628</v>
      </c>
      <c r="D51" s="38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255628</v>
      </c>
      <c r="E51" s="13" t="str">
        <f t="shared" si="2"/>
        <v>-</v>
      </c>
      <c r="F51" s="93">
        <f t="shared" si="3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13264</v>
      </c>
      <c r="D52" s="35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13264</v>
      </c>
      <c r="E52" s="89" t="str">
        <f t="shared" si="2"/>
        <v>-</v>
      </c>
      <c r="F52" s="90">
        <f t="shared" si="3"/>
        <v>1</v>
      </c>
      <c r="H52" s="105"/>
    </row>
    <row r="53" spans="1:8" ht="31.5" customHeight="1">
      <c r="A53" s="42" t="s">
        <v>35</v>
      </c>
      <c r="B53" s="51" t="s">
        <v>63</v>
      </c>
      <c r="C53" s="35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223851</v>
      </c>
      <c r="D53" s="35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223851</v>
      </c>
      <c r="E53" s="89" t="str">
        <f t="shared" si="2"/>
        <v>-</v>
      </c>
      <c r="F53" s="90">
        <f t="shared" si="3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  <c r="D54" s="35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0</v>
      </c>
      <c r="E54" s="89" t="str">
        <f t="shared" si="2"/>
        <v>-</v>
      </c>
      <c r="F54" s="90" t="str">
        <f t="shared" si="3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18513</v>
      </c>
      <c r="D55" s="35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18513</v>
      </c>
      <c r="E55" s="89" t="str">
        <f t="shared" si="2"/>
        <v>-</v>
      </c>
      <c r="F55" s="90">
        <f t="shared" si="3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0</v>
      </c>
      <c r="D56" s="38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40054</v>
      </c>
      <c r="E56" s="13">
        <f>IF(C56=D56,"-",D56-C56)</f>
        <v>40054</v>
      </c>
      <c r="F56" s="93" t="str">
        <f>IF(C56=0,"-",D56/C56)</f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 formatCells="0" formatColumns="0" formatRows="0" insertColumns="0" insertRows="0" insertHyperlinks="0" deleteColumns="0" deleteRows="0"/>
  <mergeCells count="8">
    <mergeCell ref="A1:F1"/>
    <mergeCell ref="D4:D5"/>
    <mergeCell ref="E4:E5"/>
    <mergeCell ref="F4:F5"/>
    <mergeCell ref="A2:C2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ySplit="7" topLeftCell="BM44" activePane="bottomLeft" state="frozen"/>
      <selection pane="topLeft" activeCell="G1" sqref="G1:H16384"/>
      <selection pane="bottomLeft" activeCell="G1" sqref="G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30" t="str">
        <f>NFZ!A1</f>
        <v>ZMIANA PLANU FINANSOWEGO NARODOWEGO FUNDUSZU ZDROWIA NA 2009 ROK Z 6 MAJA 2009 R.</v>
      </c>
      <c r="B1" s="130"/>
      <c r="C1" s="130"/>
      <c r="D1" s="130"/>
      <c r="E1" s="130"/>
      <c r="F1" s="130"/>
    </row>
    <row r="2" spans="1:3" s="61" customFormat="1" ht="33" customHeight="1">
      <c r="A2" s="128" t="s">
        <v>71</v>
      </c>
      <c r="B2" s="128"/>
      <c r="C2" s="128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1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4111597</v>
      </c>
      <c r="D7" s="16">
        <f>D8+D9+D10+D12+D13+D14+D15+D16+D17+D18+D19+D20+D21+D22+D24+D25+D26+D27</f>
        <v>4111597</v>
      </c>
      <c r="E7" s="13" t="str">
        <f>IF(C7=D7,"-",D7-C7)</f>
        <v>-</v>
      </c>
      <c r="F7" s="88">
        <f>IF(C7=0,"-",D7/C7)</f>
        <v>1</v>
      </c>
      <c r="H7" s="105"/>
    </row>
    <row r="8" spans="1:8" ht="31.5" customHeight="1">
      <c r="A8" s="40" t="s">
        <v>1</v>
      </c>
      <c r="B8" s="103" t="s">
        <v>168</v>
      </c>
      <c r="C8" s="36">
        <v>541296</v>
      </c>
      <c r="D8" s="36">
        <f>C8</f>
        <v>541296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5"/>
    </row>
    <row r="9" spans="1:8" ht="31.5" customHeight="1">
      <c r="A9" s="40" t="s">
        <v>2</v>
      </c>
      <c r="B9" s="103" t="s">
        <v>169</v>
      </c>
      <c r="C9" s="36">
        <v>346244</v>
      </c>
      <c r="D9" s="36">
        <f>C9</f>
        <v>346244</v>
      </c>
      <c r="E9" s="89" t="str">
        <f t="shared" si="0"/>
        <v>-</v>
      </c>
      <c r="F9" s="90">
        <f t="shared" si="1"/>
        <v>1</v>
      </c>
      <c r="H9" s="105"/>
    </row>
    <row r="10" spans="1:8" ht="31.5" customHeight="1">
      <c r="A10" s="40" t="s">
        <v>3</v>
      </c>
      <c r="B10" s="103" t="s">
        <v>159</v>
      </c>
      <c r="C10" s="36">
        <v>1859490</v>
      </c>
      <c r="D10" s="36">
        <f>C10</f>
        <v>1859490</v>
      </c>
      <c r="E10" s="89" t="str">
        <f t="shared" si="0"/>
        <v>-</v>
      </c>
      <c r="F10" s="90">
        <f t="shared" si="1"/>
        <v>1</v>
      </c>
      <c r="H10" s="105"/>
    </row>
    <row r="11" spans="1:8" ht="31.5" customHeight="1">
      <c r="A11" s="104" t="s">
        <v>64</v>
      </c>
      <c r="B11" s="45" t="s">
        <v>65</v>
      </c>
      <c r="C11" s="36">
        <v>68073</v>
      </c>
      <c r="D11" s="36">
        <f aca="true" t="shared" si="2" ref="D11:D28">C11</f>
        <v>68073</v>
      </c>
      <c r="E11" s="89" t="str">
        <f t="shared" si="0"/>
        <v>-</v>
      </c>
      <c r="F11" s="90">
        <f t="shared" si="1"/>
        <v>1</v>
      </c>
      <c r="H11" s="105"/>
    </row>
    <row r="12" spans="1:8" ht="31.5" customHeight="1">
      <c r="A12" s="40" t="s">
        <v>4</v>
      </c>
      <c r="B12" s="103" t="s">
        <v>175</v>
      </c>
      <c r="C12" s="36">
        <v>157558</v>
      </c>
      <c r="D12" s="36">
        <f>C12</f>
        <v>157558</v>
      </c>
      <c r="E12" s="89" t="str">
        <f t="shared" si="0"/>
        <v>-</v>
      </c>
      <c r="F12" s="90">
        <f t="shared" si="1"/>
        <v>1</v>
      </c>
      <c r="H12" s="105"/>
    </row>
    <row r="13" spans="1:8" ht="31.5" customHeight="1">
      <c r="A13" s="40" t="s">
        <v>5</v>
      </c>
      <c r="B13" s="103" t="s">
        <v>170</v>
      </c>
      <c r="C13" s="36">
        <v>140057</v>
      </c>
      <c r="D13" s="36">
        <f>C13</f>
        <v>140057</v>
      </c>
      <c r="E13" s="89" t="str">
        <f t="shared" si="0"/>
        <v>-</v>
      </c>
      <c r="F13" s="90">
        <f t="shared" si="1"/>
        <v>1</v>
      </c>
      <c r="H13" s="105"/>
    </row>
    <row r="14" spans="1:8" ht="31.5" customHeight="1">
      <c r="A14" s="40" t="s">
        <v>6</v>
      </c>
      <c r="B14" s="103" t="s">
        <v>179</v>
      </c>
      <c r="C14" s="36">
        <v>70969</v>
      </c>
      <c r="D14" s="36">
        <f>C14</f>
        <v>70969</v>
      </c>
      <c r="E14" s="89" t="str">
        <f t="shared" si="0"/>
        <v>-</v>
      </c>
      <c r="F14" s="90">
        <f t="shared" si="1"/>
        <v>1</v>
      </c>
      <c r="H14" s="105"/>
    </row>
    <row r="15" spans="1:8" ht="31.5" customHeight="1">
      <c r="A15" s="40" t="s">
        <v>7</v>
      </c>
      <c r="B15" s="103" t="s">
        <v>178</v>
      </c>
      <c r="C15" s="36">
        <v>16702</v>
      </c>
      <c r="D15" s="36">
        <f>C15</f>
        <v>16702</v>
      </c>
      <c r="E15" s="89" t="str">
        <f>IF(C15=D15,"-",D15-C15)</f>
        <v>-</v>
      </c>
      <c r="F15" s="90">
        <f>IF(C15=0,"-",D15/C15)</f>
        <v>1</v>
      </c>
      <c r="H15" s="105"/>
    </row>
    <row r="16" spans="1:8" ht="31.5" customHeight="1">
      <c r="A16" s="40" t="s">
        <v>8</v>
      </c>
      <c r="B16" s="103" t="s">
        <v>171</v>
      </c>
      <c r="C16" s="36">
        <v>141201</v>
      </c>
      <c r="D16" s="36">
        <f t="shared" si="2"/>
        <v>141201</v>
      </c>
      <c r="E16" s="89" t="str">
        <f t="shared" si="0"/>
        <v>-</v>
      </c>
      <c r="F16" s="90">
        <f t="shared" si="1"/>
        <v>1</v>
      </c>
      <c r="H16" s="105"/>
    </row>
    <row r="17" spans="1:8" ht="31.5" customHeight="1">
      <c r="A17" s="40" t="s">
        <v>9</v>
      </c>
      <c r="B17" s="103" t="s">
        <v>172</v>
      </c>
      <c r="C17" s="36">
        <v>56650</v>
      </c>
      <c r="D17" s="36">
        <f t="shared" si="2"/>
        <v>56650</v>
      </c>
      <c r="E17" s="89" t="str">
        <f t="shared" si="0"/>
        <v>-</v>
      </c>
      <c r="F17" s="90">
        <f t="shared" si="1"/>
        <v>1</v>
      </c>
      <c r="H17" s="105"/>
    </row>
    <row r="18" spans="1:8" ht="31.5" customHeight="1">
      <c r="A18" s="40" t="s">
        <v>10</v>
      </c>
      <c r="B18" s="103" t="s">
        <v>180</v>
      </c>
      <c r="C18" s="36">
        <v>4300</v>
      </c>
      <c r="D18" s="36">
        <f t="shared" si="2"/>
        <v>4300</v>
      </c>
      <c r="E18" s="89" t="str">
        <f t="shared" si="0"/>
        <v>-</v>
      </c>
      <c r="F18" s="90">
        <f t="shared" si="1"/>
        <v>1</v>
      </c>
      <c r="H18" s="105"/>
    </row>
    <row r="19" spans="1:8" ht="46.5" customHeight="1">
      <c r="A19" s="40" t="s">
        <v>11</v>
      </c>
      <c r="B19" s="103" t="s">
        <v>173</v>
      </c>
      <c r="C19" s="36">
        <v>15469</v>
      </c>
      <c r="D19" s="36">
        <f t="shared" si="2"/>
        <v>15469</v>
      </c>
      <c r="E19" s="89" t="str">
        <f t="shared" si="0"/>
        <v>-</v>
      </c>
      <c r="F19" s="90">
        <f t="shared" si="1"/>
        <v>1</v>
      </c>
      <c r="H19" s="105"/>
    </row>
    <row r="20" spans="1:8" ht="31.5" customHeight="1">
      <c r="A20" s="40" t="s">
        <v>12</v>
      </c>
      <c r="B20" s="103" t="s">
        <v>174</v>
      </c>
      <c r="C20" s="36">
        <v>102135</v>
      </c>
      <c r="D20" s="36">
        <f t="shared" si="2"/>
        <v>102135</v>
      </c>
      <c r="E20" s="89" t="str">
        <f t="shared" si="0"/>
        <v>-</v>
      </c>
      <c r="F20" s="90">
        <f t="shared" si="1"/>
        <v>1</v>
      </c>
      <c r="H20" s="105"/>
    </row>
    <row r="21" spans="1:8" ht="31.5" customHeight="1">
      <c r="A21" s="40" t="s">
        <v>14</v>
      </c>
      <c r="B21" s="46" t="s">
        <v>13</v>
      </c>
      <c r="C21" s="36">
        <v>45250</v>
      </c>
      <c r="D21" s="36">
        <f t="shared" si="2"/>
        <v>45250</v>
      </c>
      <c r="E21" s="89" t="str">
        <f t="shared" si="0"/>
        <v>-</v>
      </c>
      <c r="F21" s="90">
        <f t="shared" si="1"/>
        <v>1</v>
      </c>
      <c r="H21" s="105"/>
    </row>
    <row r="22" spans="1:8" ht="31.5" customHeight="1">
      <c r="A22" s="41" t="s">
        <v>15</v>
      </c>
      <c r="B22" s="103" t="s">
        <v>176</v>
      </c>
      <c r="C22" s="36">
        <v>590623</v>
      </c>
      <c r="D22" s="36">
        <f t="shared" si="2"/>
        <v>590623</v>
      </c>
      <c r="E22" s="89" t="str">
        <f t="shared" si="0"/>
        <v>-</v>
      </c>
      <c r="F22" s="90">
        <f t="shared" si="1"/>
        <v>1</v>
      </c>
      <c r="H22" s="105"/>
    </row>
    <row r="23" spans="1:8" ht="31.5" customHeight="1">
      <c r="A23" s="39" t="s">
        <v>181</v>
      </c>
      <c r="B23" s="45" t="s">
        <v>66</v>
      </c>
      <c r="C23" s="36">
        <v>2652</v>
      </c>
      <c r="D23" s="36">
        <f t="shared" si="2"/>
        <v>2652</v>
      </c>
      <c r="E23" s="89" t="str">
        <f t="shared" si="0"/>
        <v>-</v>
      </c>
      <c r="F23" s="90">
        <f t="shared" si="1"/>
        <v>1</v>
      </c>
      <c r="H23" s="105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2"/>
        <v>0</v>
      </c>
      <c r="E24" s="89" t="str">
        <f>IF(C24=D24,"-",D24-C24)</f>
        <v>-</v>
      </c>
      <c r="F24" s="90" t="str">
        <f>IF(C24=0,"-",D24/C24)</f>
        <v>-</v>
      </c>
      <c r="H24" s="105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2"/>
        <v>0</v>
      </c>
      <c r="E25" s="89" t="str">
        <f>IF(C25=D25,"-",D25-C25)</f>
        <v>-</v>
      </c>
      <c r="F25" s="90" t="str">
        <f>IF(C25=0,"-",D25/C25)</f>
        <v>-</v>
      </c>
      <c r="H25" s="105"/>
    </row>
    <row r="26" spans="1:8" ht="33" customHeight="1">
      <c r="A26" s="42" t="s">
        <v>139</v>
      </c>
      <c r="B26" s="48" t="s">
        <v>142</v>
      </c>
      <c r="C26" s="36">
        <v>11653</v>
      </c>
      <c r="D26" s="36">
        <f t="shared" si="2"/>
        <v>11653</v>
      </c>
      <c r="E26" s="89" t="str">
        <f>IF(C26=D26,"-",D26-C26)</f>
        <v>-</v>
      </c>
      <c r="F26" s="90">
        <f>IF(C26=0,"-",D26/C26)</f>
        <v>1</v>
      </c>
      <c r="H26" s="105"/>
    </row>
    <row r="27" spans="1:8" ht="33" customHeight="1">
      <c r="A27" s="42" t="s">
        <v>140</v>
      </c>
      <c r="B27" s="48" t="s">
        <v>143</v>
      </c>
      <c r="C27" s="36">
        <v>12000</v>
      </c>
      <c r="D27" s="36">
        <f>C27</f>
        <v>12000</v>
      </c>
      <c r="E27" s="89" t="str">
        <f>IF(C27=D27,"-",D27-C27)</f>
        <v>-</v>
      </c>
      <c r="F27" s="90">
        <f>IF(C27=0,"-",D27/C27)</f>
        <v>1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2"/>
        <v>0</v>
      </c>
      <c r="E28" s="89" t="str">
        <f t="shared" si="0"/>
        <v>-</v>
      </c>
      <c r="F28" s="90" t="str">
        <f t="shared" si="1"/>
        <v>-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v>131172</v>
      </c>
      <c r="D29" s="36">
        <f>C29</f>
        <v>131172</v>
      </c>
      <c r="E29" s="89" t="str">
        <f t="shared" si="0"/>
        <v>-</v>
      </c>
      <c r="F29" s="90">
        <f t="shared" si="1"/>
        <v>1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31508</v>
      </c>
      <c r="D30" s="34">
        <f>D31+D32+D33+D41+D42+D48+D49+D50+D47</f>
        <v>31508</v>
      </c>
      <c r="E30" s="13" t="str">
        <f>IF(C30=D30,"-",D30-C30)</f>
        <v>-</v>
      </c>
      <c r="F30" s="91">
        <f t="shared" si="1"/>
        <v>1</v>
      </c>
      <c r="H30" s="105"/>
    </row>
    <row r="31" spans="1:8" ht="28.5" customHeight="1">
      <c r="A31" s="42" t="s">
        <v>19</v>
      </c>
      <c r="B31" s="51" t="s">
        <v>20</v>
      </c>
      <c r="C31" s="35">
        <v>1157</v>
      </c>
      <c r="D31" s="35">
        <f>C31</f>
        <v>1157</v>
      </c>
      <c r="E31" s="89" t="str">
        <f aca="true" t="shared" si="3" ref="E31:E51">IF(C31=D31,"-",D31-C31)</f>
        <v>-</v>
      </c>
      <c r="F31" s="90">
        <f t="shared" si="1"/>
        <v>1</v>
      </c>
      <c r="H31" s="105"/>
    </row>
    <row r="32" spans="1:8" ht="28.5" customHeight="1">
      <c r="A32" s="42" t="s">
        <v>21</v>
      </c>
      <c r="B32" s="51" t="s">
        <v>22</v>
      </c>
      <c r="C32" s="35">
        <v>4088</v>
      </c>
      <c r="D32" s="35">
        <f>C32</f>
        <v>4088</v>
      </c>
      <c r="E32" s="89" t="str">
        <f t="shared" si="3"/>
        <v>-</v>
      </c>
      <c r="F32" s="90">
        <f t="shared" si="1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f>C34+C36+C37+C38+C39+C40</f>
        <v>270</v>
      </c>
      <c r="D33" s="35">
        <f>D34+D36+D37+D38+D39+D40</f>
        <v>270</v>
      </c>
      <c r="E33" s="89" t="str">
        <f t="shared" si="3"/>
        <v>-</v>
      </c>
      <c r="F33" s="90">
        <f t="shared" si="1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v>76</v>
      </c>
      <c r="D34" s="35">
        <f>C34</f>
        <v>76</v>
      </c>
      <c r="E34" s="89" t="str">
        <f t="shared" si="3"/>
        <v>-</v>
      </c>
      <c r="F34" s="90">
        <f t="shared" si="1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v>56</v>
      </c>
      <c r="D35" s="35">
        <f>C35</f>
        <v>56</v>
      </c>
      <c r="E35" s="89" t="str">
        <f t="shared" si="3"/>
        <v>-</v>
      </c>
      <c r="F35" s="90">
        <f t="shared" si="1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v>13</v>
      </c>
      <c r="D36" s="35">
        <f>C36</f>
        <v>13</v>
      </c>
      <c r="E36" s="89" t="str">
        <f t="shared" si="3"/>
        <v>-</v>
      </c>
      <c r="F36" s="90">
        <f t="shared" si="1"/>
        <v>1</v>
      </c>
      <c r="H36" s="105"/>
    </row>
    <row r="37" spans="1:8" ht="28.5" customHeight="1">
      <c r="A37" s="53" t="s">
        <v>48</v>
      </c>
      <c r="B37" s="54" t="s">
        <v>41</v>
      </c>
      <c r="C37" s="35">
        <v>1</v>
      </c>
      <c r="D37" s="35">
        <f aca="true" t="shared" si="4" ref="D37:D47">C37</f>
        <v>1</v>
      </c>
      <c r="E37" s="89" t="str">
        <f t="shared" si="3"/>
        <v>-</v>
      </c>
      <c r="F37" s="90">
        <f t="shared" si="1"/>
        <v>1</v>
      </c>
      <c r="H37" s="105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v>180</v>
      </c>
      <c r="D39" s="35">
        <f t="shared" si="4"/>
        <v>180</v>
      </c>
      <c r="E39" s="89" t="str">
        <f t="shared" si="3"/>
        <v>-</v>
      </c>
      <c r="F39" s="90">
        <f t="shared" si="1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v>0</v>
      </c>
      <c r="D40" s="35">
        <f t="shared" si="4"/>
        <v>0</v>
      </c>
      <c r="E40" s="89" t="str">
        <f t="shared" si="3"/>
        <v>-</v>
      </c>
      <c r="F40" s="90" t="str">
        <f t="shared" si="1"/>
        <v>-</v>
      </c>
      <c r="H40" s="105"/>
    </row>
    <row r="41" spans="1:8" ht="28.5" customHeight="1">
      <c r="A41" s="42" t="s">
        <v>24</v>
      </c>
      <c r="B41" s="51" t="s">
        <v>25</v>
      </c>
      <c r="C41" s="35">
        <v>18940</v>
      </c>
      <c r="D41" s="35">
        <f t="shared" si="4"/>
        <v>18940</v>
      </c>
      <c r="E41" s="89" t="str">
        <f t="shared" si="3"/>
        <v>-</v>
      </c>
      <c r="F41" s="90">
        <f t="shared" si="1"/>
        <v>1</v>
      </c>
      <c r="H41" s="105"/>
    </row>
    <row r="42" spans="1:8" ht="28.5" customHeight="1">
      <c r="A42" s="42" t="s">
        <v>26</v>
      </c>
      <c r="B42" s="52" t="s">
        <v>61</v>
      </c>
      <c r="C42" s="35">
        <f>SUM(C43:C46)</f>
        <v>3823</v>
      </c>
      <c r="D42" s="35">
        <f>SUM(D43:D46)</f>
        <v>3823</v>
      </c>
      <c r="E42" s="89" t="str">
        <f t="shared" si="3"/>
        <v>-</v>
      </c>
      <c r="F42" s="90">
        <f t="shared" si="1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v>2877</v>
      </c>
      <c r="D43" s="35">
        <f>C43</f>
        <v>2877</v>
      </c>
      <c r="E43" s="89" t="str">
        <f t="shared" si="3"/>
        <v>-</v>
      </c>
      <c r="F43" s="90">
        <f t="shared" si="1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v>464</v>
      </c>
      <c r="D44" s="35">
        <f>C44</f>
        <v>464</v>
      </c>
      <c r="E44" s="89" t="str">
        <f t="shared" si="3"/>
        <v>-</v>
      </c>
      <c r="F44" s="90">
        <f t="shared" si="1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1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v>482</v>
      </c>
      <c r="D46" s="35">
        <f>C46</f>
        <v>482</v>
      </c>
      <c r="E46" s="89" t="str">
        <f t="shared" si="3"/>
        <v>-</v>
      </c>
      <c r="F46" s="90">
        <f t="shared" si="1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05"/>
    </row>
    <row r="48" spans="1:8" ht="48" customHeight="1">
      <c r="A48" s="42" t="s">
        <v>29</v>
      </c>
      <c r="B48" s="51" t="s">
        <v>116</v>
      </c>
      <c r="C48" s="36">
        <v>2384</v>
      </c>
      <c r="D48" s="35">
        <f>C48</f>
        <v>2384</v>
      </c>
      <c r="E48" s="89" t="str">
        <f t="shared" si="3"/>
        <v>-</v>
      </c>
      <c r="F48" s="92">
        <f t="shared" si="5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v>566</v>
      </c>
      <c r="D49" s="35">
        <f>C49</f>
        <v>566</v>
      </c>
      <c r="E49" s="89" t="str">
        <f t="shared" si="3"/>
        <v>-</v>
      </c>
      <c r="F49" s="92">
        <f t="shared" si="5"/>
        <v>1</v>
      </c>
      <c r="H49" s="105"/>
    </row>
    <row r="50" spans="1:8" ht="35.25" customHeight="1">
      <c r="A50" s="42" t="s">
        <v>32</v>
      </c>
      <c r="B50" s="51" t="s">
        <v>33</v>
      </c>
      <c r="C50" s="35">
        <v>280</v>
      </c>
      <c r="D50" s="35">
        <f>C50</f>
        <v>280</v>
      </c>
      <c r="E50" s="89" t="str">
        <f t="shared" si="3"/>
        <v>-</v>
      </c>
      <c r="F50" s="90">
        <f t="shared" si="5"/>
        <v>1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SUM(C52:C55)</f>
        <v>16166</v>
      </c>
      <c r="D51" s="38">
        <f>SUM(D52:D55)</f>
        <v>16166</v>
      </c>
      <c r="E51" s="13" t="str">
        <f t="shared" si="3"/>
        <v>-</v>
      </c>
      <c r="F51" s="93">
        <f t="shared" si="5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v>8</v>
      </c>
      <c r="D52" s="35">
        <f>C52</f>
        <v>8</v>
      </c>
      <c r="E52" s="94" t="str">
        <f>IF(C52=D52,"-",D52-C52)</f>
        <v>-</v>
      </c>
      <c r="F52" s="90">
        <f t="shared" si="5"/>
        <v>1</v>
      </c>
      <c r="H52" s="105"/>
    </row>
    <row r="53" spans="1:8" ht="31.5" customHeight="1">
      <c r="A53" s="42" t="s">
        <v>35</v>
      </c>
      <c r="B53" s="51" t="s">
        <v>63</v>
      </c>
      <c r="C53" s="35">
        <v>16058</v>
      </c>
      <c r="D53" s="35">
        <f>C53</f>
        <v>16058</v>
      </c>
      <c r="E53" s="94" t="str">
        <f>IF(C53=D53,"-",D53-C53)</f>
        <v>-</v>
      </c>
      <c r="F53" s="90">
        <f t="shared" si="5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90" t="str">
        <f t="shared" si="5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v>100</v>
      </c>
      <c r="D55" s="35">
        <f>C55</f>
        <v>100</v>
      </c>
      <c r="E55" s="94" t="str">
        <f>IF(C55=D55,"-",D55-C55)</f>
        <v>-</v>
      </c>
      <c r="F55" s="90">
        <f t="shared" si="5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v>0</v>
      </c>
      <c r="D56" s="38">
        <f>C56+1244</f>
        <v>1244</v>
      </c>
      <c r="E56" s="13">
        <f>IF(C56=D56,"-",D56-C56)</f>
        <v>1244</v>
      </c>
      <c r="F56" s="93" t="str">
        <f>IF(C56=0,"-",D56/C56)</f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xSplit="2" ySplit="7" topLeftCell="C32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30" t="str">
        <f>NFZ!A1</f>
        <v>ZMIANA PLANU FINANSOWEGO NARODOWEGO FUNDUSZU ZDROWIA NA 2009 ROK Z 6 MAJA 2009 R.</v>
      </c>
      <c r="B1" s="130"/>
      <c r="C1" s="130"/>
      <c r="D1" s="130"/>
      <c r="E1" s="130"/>
      <c r="F1" s="130"/>
    </row>
    <row r="2" spans="1:3" s="61" customFormat="1" ht="33" customHeight="1">
      <c r="A2" s="128" t="s">
        <v>72</v>
      </c>
      <c r="B2" s="128"/>
      <c r="C2" s="128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1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2808678</v>
      </c>
      <c r="D7" s="16">
        <f>D8+D9+D10+D12+D13+D14+D15+D16+D17+D18+D19+D20+D21+D22+D24+D25+D26+D27</f>
        <v>2808678</v>
      </c>
      <c r="E7" s="13" t="str">
        <f>IF(C7=D7,"-",D7-C7)</f>
        <v>-</v>
      </c>
      <c r="F7" s="88">
        <f>IF(C7=0,"-",D7/C7)</f>
        <v>1</v>
      </c>
      <c r="H7" s="105"/>
    </row>
    <row r="8" spans="1:8" ht="31.5" customHeight="1">
      <c r="A8" s="40" t="s">
        <v>1</v>
      </c>
      <c r="B8" s="103" t="s">
        <v>168</v>
      </c>
      <c r="C8" s="36">
        <v>353038</v>
      </c>
      <c r="D8" s="36">
        <f>C8</f>
        <v>353038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5"/>
    </row>
    <row r="9" spans="1:8" ht="31.5" customHeight="1">
      <c r="A9" s="40" t="s">
        <v>2</v>
      </c>
      <c r="B9" s="103" t="s">
        <v>169</v>
      </c>
      <c r="C9" s="36">
        <v>215349</v>
      </c>
      <c r="D9" s="36">
        <f>C9</f>
        <v>215349</v>
      </c>
      <c r="E9" s="89" t="str">
        <f t="shared" si="0"/>
        <v>-</v>
      </c>
      <c r="F9" s="90">
        <f t="shared" si="1"/>
        <v>1</v>
      </c>
      <c r="H9" s="105"/>
    </row>
    <row r="10" spans="1:8" ht="31.5" customHeight="1">
      <c r="A10" s="40" t="s">
        <v>3</v>
      </c>
      <c r="B10" s="103" t="s">
        <v>159</v>
      </c>
      <c r="C10" s="36">
        <v>1354709</v>
      </c>
      <c r="D10" s="36">
        <f aca="true" t="shared" si="2" ref="D10:D28">C10</f>
        <v>1354709</v>
      </c>
      <c r="E10" s="89" t="str">
        <f t="shared" si="0"/>
        <v>-</v>
      </c>
      <c r="F10" s="90">
        <f t="shared" si="1"/>
        <v>1</v>
      </c>
      <c r="H10" s="105"/>
    </row>
    <row r="11" spans="1:8" ht="31.5" customHeight="1">
      <c r="A11" s="104" t="s">
        <v>64</v>
      </c>
      <c r="B11" s="45" t="s">
        <v>65</v>
      </c>
      <c r="C11" s="36">
        <v>59581</v>
      </c>
      <c r="D11" s="36">
        <f t="shared" si="2"/>
        <v>59581</v>
      </c>
      <c r="E11" s="89" t="str">
        <f t="shared" si="0"/>
        <v>-</v>
      </c>
      <c r="F11" s="90">
        <f t="shared" si="1"/>
        <v>1</v>
      </c>
      <c r="H11" s="105"/>
    </row>
    <row r="12" spans="1:8" ht="31.5" customHeight="1">
      <c r="A12" s="40" t="s">
        <v>4</v>
      </c>
      <c r="B12" s="103" t="s">
        <v>175</v>
      </c>
      <c r="C12" s="36">
        <v>94627</v>
      </c>
      <c r="D12" s="36">
        <f t="shared" si="2"/>
        <v>94627</v>
      </c>
      <c r="E12" s="89" t="str">
        <f t="shared" si="0"/>
        <v>-</v>
      </c>
      <c r="F12" s="90">
        <f t="shared" si="1"/>
        <v>1</v>
      </c>
      <c r="H12" s="105"/>
    </row>
    <row r="13" spans="1:8" ht="31.5" customHeight="1">
      <c r="A13" s="40" t="s">
        <v>5</v>
      </c>
      <c r="B13" s="103" t="s">
        <v>170</v>
      </c>
      <c r="C13" s="36">
        <v>73907</v>
      </c>
      <c r="D13" s="36">
        <f t="shared" si="2"/>
        <v>73907</v>
      </c>
      <c r="E13" s="89" t="str">
        <f t="shared" si="0"/>
        <v>-</v>
      </c>
      <c r="F13" s="90">
        <f t="shared" si="1"/>
        <v>1</v>
      </c>
      <c r="H13" s="105"/>
    </row>
    <row r="14" spans="1:8" ht="31.5" customHeight="1">
      <c r="A14" s="40" t="s">
        <v>6</v>
      </c>
      <c r="B14" s="103" t="s">
        <v>179</v>
      </c>
      <c r="C14" s="36">
        <v>32025</v>
      </c>
      <c r="D14" s="36">
        <f t="shared" si="2"/>
        <v>32025</v>
      </c>
      <c r="E14" s="89" t="str">
        <f t="shared" si="0"/>
        <v>-</v>
      </c>
      <c r="F14" s="90">
        <f t="shared" si="1"/>
        <v>1</v>
      </c>
      <c r="H14" s="105"/>
    </row>
    <row r="15" spans="1:8" ht="31.5" customHeight="1">
      <c r="A15" s="40" t="s">
        <v>7</v>
      </c>
      <c r="B15" s="103" t="s">
        <v>178</v>
      </c>
      <c r="C15" s="36">
        <v>22678</v>
      </c>
      <c r="D15" s="36">
        <f t="shared" si="2"/>
        <v>22678</v>
      </c>
      <c r="E15" s="89" t="str">
        <f>IF(C15=D15,"-",D15-C15)</f>
        <v>-</v>
      </c>
      <c r="F15" s="90">
        <f>IF(C15=0,"-",D15/C15)</f>
        <v>1</v>
      </c>
      <c r="H15" s="105"/>
    </row>
    <row r="16" spans="1:8" ht="31.5" customHeight="1">
      <c r="A16" s="40" t="s">
        <v>8</v>
      </c>
      <c r="B16" s="103" t="s">
        <v>171</v>
      </c>
      <c r="C16" s="36">
        <v>98951</v>
      </c>
      <c r="D16" s="36">
        <f t="shared" si="2"/>
        <v>98951</v>
      </c>
      <c r="E16" s="89" t="str">
        <f t="shared" si="0"/>
        <v>-</v>
      </c>
      <c r="F16" s="90">
        <f t="shared" si="1"/>
        <v>1</v>
      </c>
      <c r="H16" s="105"/>
    </row>
    <row r="17" spans="1:8" ht="31.5" customHeight="1">
      <c r="A17" s="40" t="s">
        <v>9</v>
      </c>
      <c r="B17" s="103" t="s">
        <v>172</v>
      </c>
      <c r="C17" s="36">
        <v>38698</v>
      </c>
      <c r="D17" s="36">
        <f t="shared" si="2"/>
        <v>38698</v>
      </c>
      <c r="E17" s="89" t="str">
        <f t="shared" si="0"/>
        <v>-</v>
      </c>
      <c r="F17" s="90">
        <f t="shared" si="1"/>
        <v>1</v>
      </c>
      <c r="H17" s="105"/>
    </row>
    <row r="18" spans="1:8" ht="31.5" customHeight="1">
      <c r="A18" s="40" t="s">
        <v>10</v>
      </c>
      <c r="B18" s="103" t="s">
        <v>180</v>
      </c>
      <c r="C18" s="36">
        <v>2158</v>
      </c>
      <c r="D18" s="36">
        <f t="shared" si="2"/>
        <v>2158</v>
      </c>
      <c r="E18" s="89" t="str">
        <f t="shared" si="0"/>
        <v>-</v>
      </c>
      <c r="F18" s="90">
        <f t="shared" si="1"/>
        <v>1</v>
      </c>
      <c r="H18" s="105"/>
    </row>
    <row r="19" spans="1:8" ht="46.5" customHeight="1">
      <c r="A19" s="40" t="s">
        <v>11</v>
      </c>
      <c r="B19" s="103" t="s">
        <v>173</v>
      </c>
      <c r="C19" s="36">
        <v>9196</v>
      </c>
      <c r="D19" s="36">
        <f>C19</f>
        <v>9196</v>
      </c>
      <c r="E19" s="89" t="str">
        <f t="shared" si="0"/>
        <v>-</v>
      </c>
      <c r="F19" s="90">
        <f t="shared" si="1"/>
        <v>1</v>
      </c>
      <c r="H19" s="105"/>
    </row>
    <row r="20" spans="1:8" ht="31.5" customHeight="1">
      <c r="A20" s="40" t="s">
        <v>12</v>
      </c>
      <c r="B20" s="103" t="s">
        <v>174</v>
      </c>
      <c r="C20" s="36">
        <v>75249</v>
      </c>
      <c r="D20" s="36">
        <f>C20</f>
        <v>75249</v>
      </c>
      <c r="E20" s="89" t="str">
        <f t="shared" si="0"/>
        <v>-</v>
      </c>
      <c r="F20" s="90">
        <f t="shared" si="1"/>
        <v>1</v>
      </c>
      <c r="H20" s="105"/>
    </row>
    <row r="21" spans="1:8" ht="31.5" customHeight="1">
      <c r="A21" s="40" t="s">
        <v>14</v>
      </c>
      <c r="B21" s="46" t="s">
        <v>13</v>
      </c>
      <c r="C21" s="36">
        <v>25620</v>
      </c>
      <c r="D21" s="36">
        <f t="shared" si="2"/>
        <v>25620</v>
      </c>
      <c r="E21" s="89" t="str">
        <f t="shared" si="0"/>
        <v>-</v>
      </c>
      <c r="F21" s="90">
        <f t="shared" si="1"/>
        <v>1</v>
      </c>
      <c r="H21" s="105"/>
    </row>
    <row r="22" spans="1:8" ht="31.5" customHeight="1">
      <c r="A22" s="41" t="s">
        <v>15</v>
      </c>
      <c r="B22" s="103" t="s">
        <v>176</v>
      </c>
      <c r="C22" s="36">
        <v>412323</v>
      </c>
      <c r="D22" s="36">
        <f t="shared" si="2"/>
        <v>412323</v>
      </c>
      <c r="E22" s="89" t="str">
        <f t="shared" si="0"/>
        <v>-</v>
      </c>
      <c r="F22" s="90">
        <f t="shared" si="1"/>
        <v>1</v>
      </c>
      <c r="H22" s="105"/>
    </row>
    <row r="23" spans="1:8" ht="31.5" customHeight="1">
      <c r="A23" s="39" t="s">
        <v>181</v>
      </c>
      <c r="B23" s="45" t="s">
        <v>66</v>
      </c>
      <c r="C23" s="36">
        <v>650</v>
      </c>
      <c r="D23" s="36">
        <f t="shared" si="2"/>
        <v>650</v>
      </c>
      <c r="E23" s="89" t="str">
        <f t="shared" si="0"/>
        <v>-</v>
      </c>
      <c r="F23" s="90">
        <f t="shared" si="1"/>
        <v>1</v>
      </c>
      <c r="H23" s="105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2"/>
        <v>0</v>
      </c>
      <c r="E24" s="89" t="str">
        <f>IF(C24=D24,"-",D24-C24)</f>
        <v>-</v>
      </c>
      <c r="F24" s="90" t="str">
        <f>IF(C24=0,"-",D24/C24)</f>
        <v>-</v>
      </c>
      <c r="H24" s="105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2"/>
        <v>0</v>
      </c>
      <c r="E25" s="89" t="str">
        <f>IF(C25=D25,"-",D25-C25)</f>
        <v>-</v>
      </c>
      <c r="F25" s="90" t="str">
        <f>IF(C25=0,"-",D25/C25)</f>
        <v>-</v>
      </c>
      <c r="H25" s="105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2"/>
        <v>0</v>
      </c>
      <c r="E26" s="89" t="str">
        <f>IF(C26=D26,"-",D26-C26)</f>
        <v>-</v>
      </c>
      <c r="F26" s="90" t="str">
        <f>IF(C26=0,"-",D26/C26)</f>
        <v>-</v>
      </c>
      <c r="H26" s="105"/>
    </row>
    <row r="27" spans="1:8" ht="33" customHeight="1">
      <c r="A27" s="42" t="s">
        <v>140</v>
      </c>
      <c r="B27" s="48" t="s">
        <v>143</v>
      </c>
      <c r="C27" s="36">
        <v>150</v>
      </c>
      <c r="D27" s="36">
        <f>C27</f>
        <v>150</v>
      </c>
      <c r="E27" s="89" t="str">
        <f>IF(C27=D27,"-",D27-C27)</f>
        <v>-</v>
      </c>
      <c r="F27" s="90">
        <f>IF(C27=0,"-",D27/C27)</f>
        <v>1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2"/>
        <v>0</v>
      </c>
      <c r="E28" s="89" t="str">
        <f t="shared" si="0"/>
        <v>-</v>
      </c>
      <c r="F28" s="90" t="str">
        <f t="shared" si="1"/>
        <v>-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v>102965</v>
      </c>
      <c r="D29" s="36">
        <f>C29</f>
        <v>102965</v>
      </c>
      <c r="E29" s="89" t="str">
        <f t="shared" si="0"/>
        <v>-</v>
      </c>
      <c r="F29" s="90">
        <f t="shared" si="1"/>
        <v>1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25565</v>
      </c>
      <c r="D30" s="34">
        <f>D31+D32+D33+D41+D42+D48+D49+D50+D47</f>
        <v>25565</v>
      </c>
      <c r="E30" s="13" t="str">
        <f>IF(C30=D30,"-",D30-C30)</f>
        <v>-</v>
      </c>
      <c r="F30" s="91">
        <f t="shared" si="1"/>
        <v>1</v>
      </c>
      <c r="H30" s="105"/>
    </row>
    <row r="31" spans="1:8" ht="28.5" customHeight="1">
      <c r="A31" s="42" t="s">
        <v>19</v>
      </c>
      <c r="B31" s="51" t="s">
        <v>20</v>
      </c>
      <c r="C31" s="35">
        <v>806</v>
      </c>
      <c r="D31" s="35">
        <f>C31</f>
        <v>806</v>
      </c>
      <c r="E31" s="89" t="str">
        <f aca="true" t="shared" si="3" ref="E31:E51">IF(C31=D31,"-",D31-C31)</f>
        <v>-</v>
      </c>
      <c r="F31" s="90">
        <f t="shared" si="1"/>
        <v>1</v>
      </c>
      <c r="H31" s="105"/>
    </row>
    <row r="32" spans="1:8" ht="28.5" customHeight="1">
      <c r="A32" s="42" t="s">
        <v>21</v>
      </c>
      <c r="B32" s="51" t="s">
        <v>22</v>
      </c>
      <c r="C32" s="35">
        <v>2450</v>
      </c>
      <c r="D32" s="35">
        <f aca="true" t="shared" si="4" ref="D32:D50">C32</f>
        <v>2450</v>
      </c>
      <c r="E32" s="89" t="str">
        <f t="shared" si="3"/>
        <v>-</v>
      </c>
      <c r="F32" s="90">
        <f t="shared" si="1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v>125</v>
      </c>
      <c r="D33" s="35">
        <f t="shared" si="4"/>
        <v>125</v>
      </c>
      <c r="E33" s="89" t="str">
        <f t="shared" si="3"/>
        <v>-</v>
      </c>
      <c r="F33" s="90">
        <f t="shared" si="1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v>20</v>
      </c>
      <c r="D34" s="35">
        <f t="shared" si="4"/>
        <v>20</v>
      </c>
      <c r="E34" s="89" t="str">
        <f t="shared" si="3"/>
        <v>-</v>
      </c>
      <c r="F34" s="90">
        <f t="shared" si="1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v>20</v>
      </c>
      <c r="D35" s="35">
        <f t="shared" si="4"/>
        <v>20</v>
      </c>
      <c r="E35" s="89" t="str">
        <f t="shared" si="3"/>
        <v>-</v>
      </c>
      <c r="F35" s="90">
        <f t="shared" si="1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v>4</v>
      </c>
      <c r="D36" s="35">
        <f t="shared" si="4"/>
        <v>4</v>
      </c>
      <c r="E36" s="89" t="str">
        <f t="shared" si="3"/>
        <v>-</v>
      </c>
      <c r="F36" s="90">
        <f t="shared" si="1"/>
        <v>1</v>
      </c>
      <c r="H36" s="105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1"/>
        <v>-</v>
      </c>
      <c r="H37" s="105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v>96</v>
      </c>
      <c r="D39" s="35">
        <f t="shared" si="4"/>
        <v>96</v>
      </c>
      <c r="E39" s="89" t="str">
        <f t="shared" si="3"/>
        <v>-</v>
      </c>
      <c r="F39" s="90">
        <f t="shared" si="1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v>5</v>
      </c>
      <c r="D40" s="35">
        <f t="shared" si="4"/>
        <v>5</v>
      </c>
      <c r="E40" s="89" t="str">
        <f t="shared" si="3"/>
        <v>-</v>
      </c>
      <c r="F40" s="90">
        <f t="shared" si="1"/>
        <v>1</v>
      </c>
      <c r="H40" s="105"/>
    </row>
    <row r="41" spans="1:8" ht="28.5" customHeight="1">
      <c r="A41" s="42" t="s">
        <v>24</v>
      </c>
      <c r="B41" s="51" t="s">
        <v>25</v>
      </c>
      <c r="C41" s="35">
        <v>13363</v>
      </c>
      <c r="D41" s="35">
        <f t="shared" si="4"/>
        <v>13363</v>
      </c>
      <c r="E41" s="89" t="str">
        <f t="shared" si="3"/>
        <v>-</v>
      </c>
      <c r="F41" s="90">
        <f t="shared" si="1"/>
        <v>1</v>
      </c>
      <c r="H41" s="105"/>
    </row>
    <row r="42" spans="1:8" ht="28.5" customHeight="1">
      <c r="A42" s="42" t="s">
        <v>26</v>
      </c>
      <c r="B42" s="52" t="s">
        <v>61</v>
      </c>
      <c r="C42" s="35">
        <v>2697</v>
      </c>
      <c r="D42" s="35">
        <f t="shared" si="4"/>
        <v>2697</v>
      </c>
      <c r="E42" s="89" t="str">
        <f t="shared" si="3"/>
        <v>-</v>
      </c>
      <c r="F42" s="90">
        <f t="shared" si="1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v>1910</v>
      </c>
      <c r="D43" s="35">
        <f t="shared" si="4"/>
        <v>1910</v>
      </c>
      <c r="E43" s="89" t="str">
        <f t="shared" si="3"/>
        <v>-</v>
      </c>
      <c r="F43" s="90">
        <f t="shared" si="1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v>327</v>
      </c>
      <c r="D44" s="35">
        <f t="shared" si="4"/>
        <v>327</v>
      </c>
      <c r="E44" s="89" t="str">
        <f t="shared" si="3"/>
        <v>-</v>
      </c>
      <c r="F44" s="90">
        <f t="shared" si="1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1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v>460</v>
      </c>
      <c r="D46" s="35">
        <f t="shared" si="4"/>
        <v>460</v>
      </c>
      <c r="E46" s="89" t="str">
        <f t="shared" si="3"/>
        <v>-</v>
      </c>
      <c r="F46" s="90">
        <f t="shared" si="1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05"/>
    </row>
    <row r="48" spans="1:8" ht="48" customHeight="1">
      <c r="A48" s="42" t="s">
        <v>29</v>
      </c>
      <c r="B48" s="51" t="s">
        <v>116</v>
      </c>
      <c r="C48" s="36">
        <v>5682</v>
      </c>
      <c r="D48" s="35">
        <f t="shared" si="4"/>
        <v>5682</v>
      </c>
      <c r="E48" s="89" t="str">
        <f t="shared" si="3"/>
        <v>-</v>
      </c>
      <c r="F48" s="92">
        <f t="shared" si="5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v>129</v>
      </c>
      <c r="D49" s="35">
        <f t="shared" si="4"/>
        <v>129</v>
      </c>
      <c r="E49" s="89" t="str">
        <f t="shared" si="3"/>
        <v>-</v>
      </c>
      <c r="F49" s="92">
        <f t="shared" si="5"/>
        <v>1</v>
      </c>
      <c r="H49" s="105"/>
    </row>
    <row r="50" spans="1:8" ht="35.25" customHeight="1">
      <c r="A50" s="42" t="s">
        <v>32</v>
      </c>
      <c r="B50" s="51" t="s">
        <v>33</v>
      </c>
      <c r="C50" s="35">
        <v>313</v>
      </c>
      <c r="D50" s="35">
        <f t="shared" si="4"/>
        <v>313</v>
      </c>
      <c r="E50" s="89" t="str">
        <f t="shared" si="3"/>
        <v>-</v>
      </c>
      <c r="F50" s="90">
        <f t="shared" si="5"/>
        <v>1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SUM(C52:C55)</f>
        <v>12369</v>
      </c>
      <c r="D51" s="38">
        <f>SUM(D52:D55)</f>
        <v>12369</v>
      </c>
      <c r="E51" s="13" t="str">
        <f t="shared" si="3"/>
        <v>-</v>
      </c>
      <c r="F51" s="93">
        <f t="shared" si="5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v>477</v>
      </c>
      <c r="D52" s="35">
        <f>C52</f>
        <v>477</v>
      </c>
      <c r="E52" s="94" t="str">
        <f>IF(C52=D52,"-",D52-C52)</f>
        <v>-</v>
      </c>
      <c r="F52" s="100">
        <f t="shared" si="5"/>
        <v>1</v>
      </c>
      <c r="H52" s="105"/>
    </row>
    <row r="53" spans="1:8" ht="31.5" customHeight="1">
      <c r="A53" s="42" t="s">
        <v>35</v>
      </c>
      <c r="B53" s="51" t="s">
        <v>63</v>
      </c>
      <c r="C53" s="35">
        <v>11617</v>
      </c>
      <c r="D53" s="35">
        <f>C53</f>
        <v>11617</v>
      </c>
      <c r="E53" s="94" t="str">
        <f>IF(C53=D53,"-",D53-C53)</f>
        <v>-</v>
      </c>
      <c r="F53" s="100">
        <f t="shared" si="5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v>275</v>
      </c>
      <c r="D55" s="35">
        <f>C55</f>
        <v>275</v>
      </c>
      <c r="E55" s="94" t="str">
        <f>IF(C55=D55,"-",D55-C55)</f>
        <v>-</v>
      </c>
      <c r="F55" s="100">
        <f t="shared" si="5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v>0</v>
      </c>
      <c r="D56" s="38">
        <f>C56+886</f>
        <v>886</v>
      </c>
      <c r="E56" s="13">
        <f>IF(C56=D56,"-",D56-C56)</f>
        <v>886</v>
      </c>
      <c r="F56" s="93" t="str">
        <f>IF(C56=0,"-",D56/C56)</f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xSplit="2" ySplit="7" topLeftCell="C41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30" t="str">
        <f>NFZ!A1</f>
        <v>ZMIANA PLANU FINANSOWEGO NARODOWEGO FUNDUSZU ZDROWIA NA 2009 ROK Z 6 MAJA 2009 R.</v>
      </c>
      <c r="B1" s="130"/>
      <c r="C1" s="130"/>
      <c r="D1" s="130"/>
      <c r="E1" s="130"/>
      <c r="F1" s="130"/>
    </row>
    <row r="2" spans="1:3" s="61" customFormat="1" ht="33" customHeight="1">
      <c r="A2" s="128" t="s">
        <v>73</v>
      </c>
      <c r="B2" s="128"/>
      <c r="C2" s="128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1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2904109</v>
      </c>
      <c r="D7" s="16">
        <f>D8+D9+D10+D12+D13+D14+D15+D16+D17+D18+D19+D20+D21+D22+D24+D25+D26+D27</f>
        <v>2904109</v>
      </c>
      <c r="E7" s="13" t="str">
        <f>IF(C7=D7,"-",D7-C7)</f>
        <v>-</v>
      </c>
      <c r="F7" s="88">
        <f>IF(C7=0,"-",D7/C7)</f>
        <v>1</v>
      </c>
      <c r="H7" s="105"/>
    </row>
    <row r="8" spans="1:8" ht="31.5" customHeight="1">
      <c r="A8" s="40" t="s">
        <v>1</v>
      </c>
      <c r="B8" s="103" t="s">
        <v>168</v>
      </c>
      <c r="C8" s="36">
        <v>359835</v>
      </c>
      <c r="D8" s="36">
        <f>C8</f>
        <v>359835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5"/>
    </row>
    <row r="9" spans="1:8" ht="31.5" customHeight="1">
      <c r="A9" s="40" t="s">
        <v>2</v>
      </c>
      <c r="B9" s="103" t="s">
        <v>169</v>
      </c>
      <c r="C9" s="36">
        <v>217524</v>
      </c>
      <c r="D9" s="36">
        <f>C9</f>
        <v>217524</v>
      </c>
      <c r="E9" s="89" t="str">
        <f t="shared" si="0"/>
        <v>-</v>
      </c>
      <c r="F9" s="90">
        <f t="shared" si="1"/>
        <v>1</v>
      </c>
      <c r="H9" s="105"/>
    </row>
    <row r="10" spans="1:8" ht="31.5" customHeight="1">
      <c r="A10" s="40" t="s">
        <v>3</v>
      </c>
      <c r="B10" s="103" t="s">
        <v>159</v>
      </c>
      <c r="C10" s="36">
        <v>1408919</v>
      </c>
      <c r="D10" s="36">
        <f>C10</f>
        <v>1408919</v>
      </c>
      <c r="E10" s="89" t="str">
        <f t="shared" si="0"/>
        <v>-</v>
      </c>
      <c r="F10" s="90">
        <f t="shared" si="1"/>
        <v>1</v>
      </c>
      <c r="H10" s="105"/>
    </row>
    <row r="11" spans="1:8" ht="31.5" customHeight="1">
      <c r="A11" s="104" t="s">
        <v>64</v>
      </c>
      <c r="B11" s="45" t="s">
        <v>65</v>
      </c>
      <c r="C11" s="36">
        <v>56577</v>
      </c>
      <c r="D11" s="36">
        <f aca="true" t="shared" si="2" ref="D11:D28">C11</f>
        <v>56577</v>
      </c>
      <c r="E11" s="89" t="str">
        <f t="shared" si="0"/>
        <v>-</v>
      </c>
      <c r="F11" s="90">
        <f t="shared" si="1"/>
        <v>1</v>
      </c>
      <c r="H11" s="105"/>
    </row>
    <row r="12" spans="1:8" ht="31.5" customHeight="1">
      <c r="A12" s="40" t="s">
        <v>4</v>
      </c>
      <c r="B12" s="103" t="s">
        <v>175</v>
      </c>
      <c r="C12" s="36">
        <v>104959</v>
      </c>
      <c r="D12" s="36">
        <f>C12</f>
        <v>104959</v>
      </c>
      <c r="E12" s="89" t="str">
        <f t="shared" si="0"/>
        <v>-</v>
      </c>
      <c r="F12" s="90">
        <f t="shared" si="1"/>
        <v>1</v>
      </c>
      <c r="H12" s="105"/>
    </row>
    <row r="13" spans="1:8" ht="31.5" customHeight="1">
      <c r="A13" s="40" t="s">
        <v>5</v>
      </c>
      <c r="B13" s="103" t="s">
        <v>170</v>
      </c>
      <c r="C13" s="36">
        <v>85889</v>
      </c>
      <c r="D13" s="36">
        <f>C13</f>
        <v>85889</v>
      </c>
      <c r="E13" s="89" t="str">
        <f t="shared" si="0"/>
        <v>-</v>
      </c>
      <c r="F13" s="90">
        <f t="shared" si="1"/>
        <v>1</v>
      </c>
      <c r="H13" s="105"/>
    </row>
    <row r="14" spans="1:8" ht="31.5" customHeight="1">
      <c r="A14" s="40" t="s">
        <v>6</v>
      </c>
      <c r="B14" s="103" t="s">
        <v>179</v>
      </c>
      <c r="C14" s="36">
        <v>35400</v>
      </c>
      <c r="D14" s="36">
        <f>C14</f>
        <v>35400</v>
      </c>
      <c r="E14" s="89" t="str">
        <f t="shared" si="0"/>
        <v>-</v>
      </c>
      <c r="F14" s="90">
        <f t="shared" si="1"/>
        <v>1</v>
      </c>
      <c r="H14" s="105"/>
    </row>
    <row r="15" spans="1:8" ht="31.5" customHeight="1">
      <c r="A15" s="40" t="s">
        <v>7</v>
      </c>
      <c r="B15" s="103" t="s">
        <v>178</v>
      </c>
      <c r="C15" s="36">
        <v>12200</v>
      </c>
      <c r="D15" s="36">
        <f>C15</f>
        <v>12200</v>
      </c>
      <c r="E15" s="89" t="str">
        <f>IF(C15=D15,"-",D15-C15)</f>
        <v>-</v>
      </c>
      <c r="F15" s="90">
        <f>IF(C15=0,"-",D15/C15)</f>
        <v>1</v>
      </c>
      <c r="H15" s="105"/>
    </row>
    <row r="16" spans="1:8" ht="31.5" customHeight="1">
      <c r="A16" s="40" t="s">
        <v>8</v>
      </c>
      <c r="B16" s="103" t="s">
        <v>171</v>
      </c>
      <c r="C16" s="36">
        <v>125243</v>
      </c>
      <c r="D16" s="36">
        <f>C16</f>
        <v>125243</v>
      </c>
      <c r="E16" s="89" t="str">
        <f t="shared" si="0"/>
        <v>-</v>
      </c>
      <c r="F16" s="90">
        <f t="shared" si="1"/>
        <v>1</v>
      </c>
      <c r="H16" s="105"/>
    </row>
    <row r="17" spans="1:8" ht="31.5" customHeight="1">
      <c r="A17" s="40" t="s">
        <v>9</v>
      </c>
      <c r="B17" s="103" t="s">
        <v>172</v>
      </c>
      <c r="C17" s="36">
        <v>40014</v>
      </c>
      <c r="D17" s="36">
        <f t="shared" si="2"/>
        <v>40014</v>
      </c>
      <c r="E17" s="89" t="str">
        <f t="shared" si="0"/>
        <v>-</v>
      </c>
      <c r="F17" s="90">
        <f t="shared" si="1"/>
        <v>1</v>
      </c>
      <c r="H17" s="105"/>
    </row>
    <row r="18" spans="1:8" ht="31.5" customHeight="1">
      <c r="A18" s="40" t="s">
        <v>10</v>
      </c>
      <c r="B18" s="103" t="s">
        <v>180</v>
      </c>
      <c r="C18" s="36">
        <v>2300</v>
      </c>
      <c r="D18" s="36">
        <f t="shared" si="2"/>
        <v>2300</v>
      </c>
      <c r="E18" s="89" t="str">
        <f t="shared" si="0"/>
        <v>-</v>
      </c>
      <c r="F18" s="90">
        <f t="shared" si="1"/>
        <v>1</v>
      </c>
      <c r="H18" s="105"/>
    </row>
    <row r="19" spans="1:8" ht="46.5" customHeight="1">
      <c r="A19" s="40" t="s">
        <v>11</v>
      </c>
      <c r="B19" s="103" t="s">
        <v>173</v>
      </c>
      <c r="C19" s="36">
        <v>7513</v>
      </c>
      <c r="D19" s="36">
        <f>C19</f>
        <v>7513</v>
      </c>
      <c r="E19" s="89" t="str">
        <f t="shared" si="0"/>
        <v>-</v>
      </c>
      <c r="F19" s="90">
        <f t="shared" si="1"/>
        <v>1</v>
      </c>
      <c r="H19" s="105"/>
    </row>
    <row r="20" spans="1:8" ht="31.5" customHeight="1">
      <c r="A20" s="40" t="s">
        <v>12</v>
      </c>
      <c r="B20" s="103" t="s">
        <v>174</v>
      </c>
      <c r="C20" s="36">
        <v>64990</v>
      </c>
      <c r="D20" s="36">
        <f>C20</f>
        <v>64990</v>
      </c>
      <c r="E20" s="89" t="str">
        <f t="shared" si="0"/>
        <v>-</v>
      </c>
      <c r="F20" s="90">
        <f t="shared" si="1"/>
        <v>1</v>
      </c>
      <c r="H20" s="105"/>
    </row>
    <row r="21" spans="1:8" ht="31.5" customHeight="1">
      <c r="A21" s="40" t="s">
        <v>14</v>
      </c>
      <c r="B21" s="46" t="s">
        <v>13</v>
      </c>
      <c r="C21" s="36">
        <v>30000</v>
      </c>
      <c r="D21" s="36">
        <f t="shared" si="2"/>
        <v>30000</v>
      </c>
      <c r="E21" s="89" t="str">
        <f t="shared" si="0"/>
        <v>-</v>
      </c>
      <c r="F21" s="90">
        <f t="shared" si="1"/>
        <v>1</v>
      </c>
      <c r="H21" s="105"/>
    </row>
    <row r="22" spans="1:8" ht="31.5" customHeight="1">
      <c r="A22" s="41" t="s">
        <v>15</v>
      </c>
      <c r="B22" s="103" t="s">
        <v>176</v>
      </c>
      <c r="C22" s="36">
        <v>409063</v>
      </c>
      <c r="D22" s="36">
        <f t="shared" si="2"/>
        <v>409063</v>
      </c>
      <c r="E22" s="89" t="str">
        <f t="shared" si="0"/>
        <v>-</v>
      </c>
      <c r="F22" s="90">
        <f t="shared" si="1"/>
        <v>1</v>
      </c>
      <c r="H22" s="105"/>
    </row>
    <row r="23" spans="1:8" ht="31.5" customHeight="1">
      <c r="A23" s="39" t="s">
        <v>181</v>
      </c>
      <c r="B23" s="45" t="s">
        <v>66</v>
      </c>
      <c r="C23" s="36">
        <v>2000</v>
      </c>
      <c r="D23" s="36">
        <f t="shared" si="2"/>
        <v>2000</v>
      </c>
      <c r="E23" s="89" t="str">
        <f t="shared" si="0"/>
        <v>-</v>
      </c>
      <c r="F23" s="90">
        <f t="shared" si="1"/>
        <v>1</v>
      </c>
      <c r="H23" s="105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2"/>
        <v>0</v>
      </c>
      <c r="E24" s="89" t="str">
        <f>IF(C24=D24,"-",D24-C24)</f>
        <v>-</v>
      </c>
      <c r="F24" s="90" t="str">
        <f>IF(C24=0,"-",D24/C24)</f>
        <v>-</v>
      </c>
      <c r="H24" s="105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2"/>
        <v>0</v>
      </c>
      <c r="E25" s="89" t="str">
        <f>IF(C25=D25,"-",D25-C25)</f>
        <v>-</v>
      </c>
      <c r="F25" s="90" t="str">
        <f>IF(C25=0,"-",D25/C25)</f>
        <v>-</v>
      </c>
      <c r="H25" s="105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2"/>
        <v>0</v>
      </c>
      <c r="E26" s="89" t="str">
        <f>IF(C26=D26,"-",D26-C26)</f>
        <v>-</v>
      </c>
      <c r="F26" s="90" t="str">
        <f>IF(C26=0,"-",D26/C26)</f>
        <v>-</v>
      </c>
      <c r="H26" s="105"/>
    </row>
    <row r="27" spans="1:8" ht="33" customHeight="1">
      <c r="A27" s="42" t="s">
        <v>140</v>
      </c>
      <c r="B27" s="48" t="s">
        <v>143</v>
      </c>
      <c r="C27" s="36">
        <v>260</v>
      </c>
      <c r="D27" s="36">
        <f>C27</f>
        <v>260</v>
      </c>
      <c r="E27" s="89" t="str">
        <f>IF(C27=D27,"-",D27-C27)</f>
        <v>-</v>
      </c>
      <c r="F27" s="90">
        <f>IF(C27=0,"-",D27/C27)</f>
        <v>1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2"/>
        <v>0</v>
      </c>
      <c r="E28" s="89" t="str">
        <f t="shared" si="0"/>
        <v>-</v>
      </c>
      <c r="F28" s="90" t="str">
        <f t="shared" si="1"/>
        <v>-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v>105734</v>
      </c>
      <c r="D29" s="36">
        <f>C29</f>
        <v>105734</v>
      </c>
      <c r="E29" s="89" t="str">
        <f t="shared" si="0"/>
        <v>-</v>
      </c>
      <c r="F29" s="90">
        <f t="shared" si="1"/>
        <v>1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22618</v>
      </c>
      <c r="D30" s="34">
        <f>D31+D32+D33+D41+D42+D48+D49+D50+D47</f>
        <v>22618</v>
      </c>
      <c r="E30" s="13" t="str">
        <f>IF(C30=D30,"-",D30-C30)</f>
        <v>-</v>
      </c>
      <c r="F30" s="91">
        <f t="shared" si="1"/>
        <v>1</v>
      </c>
      <c r="H30" s="105"/>
    </row>
    <row r="31" spans="1:8" ht="28.5" customHeight="1">
      <c r="A31" s="42" t="s">
        <v>19</v>
      </c>
      <c r="B31" s="51" t="s">
        <v>20</v>
      </c>
      <c r="C31" s="35">
        <v>623</v>
      </c>
      <c r="D31" s="35">
        <f>C31</f>
        <v>623</v>
      </c>
      <c r="E31" s="89" t="str">
        <f aca="true" t="shared" si="3" ref="E31:E51">IF(C31=D31,"-",D31-C31)</f>
        <v>-</v>
      </c>
      <c r="F31" s="90">
        <f t="shared" si="1"/>
        <v>1</v>
      </c>
      <c r="H31" s="105"/>
    </row>
    <row r="32" spans="1:8" ht="28.5" customHeight="1">
      <c r="A32" s="42" t="s">
        <v>21</v>
      </c>
      <c r="B32" s="51" t="s">
        <v>22</v>
      </c>
      <c r="C32" s="35">
        <v>2250</v>
      </c>
      <c r="D32" s="35">
        <f>C32</f>
        <v>2250</v>
      </c>
      <c r="E32" s="89" t="str">
        <f t="shared" si="3"/>
        <v>-</v>
      </c>
      <c r="F32" s="90">
        <f t="shared" si="1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v>203</v>
      </c>
      <c r="D33" s="35">
        <f>D34+D36+D37+D38+D39+D40</f>
        <v>203</v>
      </c>
      <c r="E33" s="89" t="str">
        <f t="shared" si="3"/>
        <v>-</v>
      </c>
      <c r="F33" s="90">
        <f t="shared" si="1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v>25</v>
      </c>
      <c r="D34" s="35">
        <f>C34</f>
        <v>25</v>
      </c>
      <c r="E34" s="89" t="str">
        <f t="shared" si="3"/>
        <v>-</v>
      </c>
      <c r="F34" s="90">
        <f t="shared" si="1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v>25</v>
      </c>
      <c r="D35" s="35">
        <f aca="true" t="shared" si="4" ref="D35:D47">C35</f>
        <v>25</v>
      </c>
      <c r="E35" s="89" t="str">
        <f t="shared" si="3"/>
        <v>-</v>
      </c>
      <c r="F35" s="90">
        <f t="shared" si="1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1"/>
        <v>-</v>
      </c>
      <c r="H36" s="105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1"/>
        <v>-</v>
      </c>
      <c r="H37" s="105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v>170</v>
      </c>
      <c r="D39" s="35">
        <f t="shared" si="4"/>
        <v>170</v>
      </c>
      <c r="E39" s="89" t="str">
        <f t="shared" si="3"/>
        <v>-</v>
      </c>
      <c r="F39" s="90">
        <f t="shared" si="1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v>8</v>
      </c>
      <c r="D40" s="35">
        <f t="shared" si="4"/>
        <v>8</v>
      </c>
      <c r="E40" s="89" t="str">
        <f t="shared" si="3"/>
        <v>-</v>
      </c>
      <c r="F40" s="90">
        <f t="shared" si="1"/>
        <v>1</v>
      </c>
      <c r="H40" s="105"/>
    </row>
    <row r="41" spans="1:8" ht="28.5" customHeight="1">
      <c r="A41" s="42" t="s">
        <v>24</v>
      </c>
      <c r="B41" s="51" t="s">
        <v>25</v>
      </c>
      <c r="C41" s="35">
        <v>13883</v>
      </c>
      <c r="D41" s="35">
        <f t="shared" si="4"/>
        <v>13883</v>
      </c>
      <c r="E41" s="89" t="str">
        <f t="shared" si="3"/>
        <v>-</v>
      </c>
      <c r="F41" s="90">
        <f t="shared" si="1"/>
        <v>1</v>
      </c>
      <c r="H41" s="105"/>
    </row>
    <row r="42" spans="1:8" ht="28.5" customHeight="1">
      <c r="A42" s="42" t="s">
        <v>26</v>
      </c>
      <c r="B42" s="52" t="s">
        <v>61</v>
      </c>
      <c r="C42" s="35">
        <v>2801</v>
      </c>
      <c r="D42" s="35">
        <f>SUM(D43:D46)</f>
        <v>2801</v>
      </c>
      <c r="E42" s="89" t="str">
        <f t="shared" si="3"/>
        <v>-</v>
      </c>
      <c r="F42" s="90">
        <f t="shared" si="1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v>2109</v>
      </c>
      <c r="D43" s="35">
        <f>C43</f>
        <v>2109</v>
      </c>
      <c r="E43" s="89" t="str">
        <f t="shared" si="3"/>
        <v>-</v>
      </c>
      <c r="F43" s="90">
        <f t="shared" si="1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v>340</v>
      </c>
      <c r="D44" s="35">
        <f>C44</f>
        <v>340</v>
      </c>
      <c r="E44" s="89" t="str">
        <f t="shared" si="3"/>
        <v>-</v>
      </c>
      <c r="F44" s="90">
        <f t="shared" si="1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1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v>352</v>
      </c>
      <c r="D46" s="35">
        <f>C46</f>
        <v>352</v>
      </c>
      <c r="E46" s="89" t="str">
        <f t="shared" si="3"/>
        <v>-</v>
      </c>
      <c r="F46" s="90">
        <f t="shared" si="1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05"/>
    </row>
    <row r="48" spans="1:8" ht="48" customHeight="1">
      <c r="A48" s="42" t="s">
        <v>29</v>
      </c>
      <c r="B48" s="51" t="s">
        <v>116</v>
      </c>
      <c r="C48" s="36">
        <v>2296</v>
      </c>
      <c r="D48" s="35">
        <f>C48</f>
        <v>2296</v>
      </c>
      <c r="E48" s="89" t="str">
        <f t="shared" si="3"/>
        <v>-</v>
      </c>
      <c r="F48" s="92">
        <f t="shared" si="5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v>267</v>
      </c>
      <c r="D49" s="35">
        <f>C49</f>
        <v>267</v>
      </c>
      <c r="E49" s="89" t="str">
        <f t="shared" si="3"/>
        <v>-</v>
      </c>
      <c r="F49" s="92">
        <f t="shared" si="5"/>
        <v>1</v>
      </c>
      <c r="H49" s="105"/>
    </row>
    <row r="50" spans="1:8" ht="35.25" customHeight="1">
      <c r="A50" s="42" t="s">
        <v>32</v>
      </c>
      <c r="B50" s="51" t="s">
        <v>33</v>
      </c>
      <c r="C50" s="35">
        <v>295</v>
      </c>
      <c r="D50" s="35">
        <f>C50</f>
        <v>295</v>
      </c>
      <c r="E50" s="89" t="str">
        <f t="shared" si="3"/>
        <v>-</v>
      </c>
      <c r="F50" s="90">
        <f t="shared" si="5"/>
        <v>1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SUM(C52:C55)</f>
        <v>12632</v>
      </c>
      <c r="D51" s="38">
        <f>SUM(D52:D55)</f>
        <v>12632</v>
      </c>
      <c r="E51" s="13" t="str">
        <f t="shared" si="3"/>
        <v>-</v>
      </c>
      <c r="F51" s="93">
        <f t="shared" si="5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v>51</v>
      </c>
      <c r="D52" s="35">
        <f>C52</f>
        <v>51</v>
      </c>
      <c r="E52" s="94" t="str">
        <f>IF(C52=D52,"-",D52-C52)</f>
        <v>-</v>
      </c>
      <c r="F52" s="100">
        <f t="shared" si="5"/>
        <v>1</v>
      </c>
      <c r="H52" s="105"/>
    </row>
    <row r="53" spans="1:8" ht="31.5" customHeight="1">
      <c r="A53" s="42" t="s">
        <v>35</v>
      </c>
      <c r="B53" s="51" t="s">
        <v>63</v>
      </c>
      <c r="C53" s="35">
        <v>11837</v>
      </c>
      <c r="D53" s="35">
        <f>C53</f>
        <v>11837</v>
      </c>
      <c r="E53" s="94" t="str">
        <f>IF(C53=D53,"-",D53-C53)</f>
        <v>-</v>
      </c>
      <c r="F53" s="100">
        <f t="shared" si="5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v>744</v>
      </c>
      <c r="D55" s="35">
        <f>C55</f>
        <v>744</v>
      </c>
      <c r="E55" s="94" t="str">
        <f>IF(C55=D55,"-",D55-C55)</f>
        <v>-</v>
      </c>
      <c r="F55" s="100">
        <f t="shared" si="5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v>0</v>
      </c>
      <c r="D56" s="38">
        <f>C56+10800</f>
        <v>10800</v>
      </c>
      <c r="E56" s="13">
        <f>IF(C56=D56,"-",D56-C56)</f>
        <v>10800</v>
      </c>
      <c r="F56" s="93" t="str">
        <f>IF(C56=0,"-",D56/C56)</f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xSplit="2" ySplit="7" topLeftCell="C35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30" t="str">
        <f>NFZ!A1</f>
        <v>ZMIANA PLANU FINANSOWEGO NARODOWEGO FUNDUSZU ZDROWIA NA 2009 ROK Z 6 MAJA 2009 R.</v>
      </c>
      <c r="B1" s="130"/>
      <c r="C1" s="130"/>
      <c r="D1" s="130"/>
      <c r="E1" s="130"/>
      <c r="F1" s="130"/>
    </row>
    <row r="2" spans="1:3" s="61" customFormat="1" ht="33" customHeight="1">
      <c r="A2" s="128" t="s">
        <v>74</v>
      </c>
      <c r="B2" s="128"/>
      <c r="C2" s="128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1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1345872</v>
      </c>
      <c r="D7" s="16">
        <f>D8+D9+D10+D12+D13+D14+D15+D16+D17+D18+D19+D20+D21+D22+D24+D25+D26+D27</f>
        <v>1345872</v>
      </c>
      <c r="E7" s="13" t="str">
        <f>IF(C7=D7,"-",D7-C7)</f>
        <v>-</v>
      </c>
      <c r="F7" s="88">
        <f>IF(C7=0,"-",D7/C7)</f>
        <v>1</v>
      </c>
      <c r="H7" s="105"/>
    </row>
    <row r="8" spans="1:8" ht="31.5" customHeight="1">
      <c r="A8" s="40" t="s">
        <v>1</v>
      </c>
      <c r="B8" s="103" t="s">
        <v>168</v>
      </c>
      <c r="C8" s="36">
        <v>161310</v>
      </c>
      <c r="D8" s="36">
        <f aca="true" t="shared" si="0" ref="D8:D27">C8</f>
        <v>161310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  <c r="H8" s="105"/>
    </row>
    <row r="9" spans="1:8" ht="31.5" customHeight="1">
      <c r="A9" s="40" t="s">
        <v>2</v>
      </c>
      <c r="B9" s="103" t="s">
        <v>169</v>
      </c>
      <c r="C9" s="36">
        <v>100906</v>
      </c>
      <c r="D9" s="36">
        <f t="shared" si="0"/>
        <v>100906</v>
      </c>
      <c r="E9" s="89" t="str">
        <f t="shared" si="1"/>
        <v>-</v>
      </c>
      <c r="F9" s="90">
        <f t="shared" si="2"/>
        <v>1</v>
      </c>
      <c r="H9" s="105"/>
    </row>
    <row r="10" spans="1:8" ht="31.5" customHeight="1">
      <c r="A10" s="40" t="s">
        <v>3</v>
      </c>
      <c r="B10" s="103" t="s">
        <v>159</v>
      </c>
      <c r="C10" s="36">
        <v>618072</v>
      </c>
      <c r="D10" s="36">
        <f t="shared" si="0"/>
        <v>618072</v>
      </c>
      <c r="E10" s="89" t="str">
        <f t="shared" si="1"/>
        <v>-</v>
      </c>
      <c r="F10" s="90">
        <f t="shared" si="2"/>
        <v>1</v>
      </c>
      <c r="H10" s="105"/>
    </row>
    <row r="11" spans="1:8" ht="31.5" customHeight="1">
      <c r="A11" s="104" t="s">
        <v>64</v>
      </c>
      <c r="B11" s="45" t="s">
        <v>65</v>
      </c>
      <c r="C11" s="36">
        <v>28654</v>
      </c>
      <c r="D11" s="36">
        <f t="shared" si="0"/>
        <v>28654</v>
      </c>
      <c r="E11" s="89" t="str">
        <f t="shared" si="1"/>
        <v>-</v>
      </c>
      <c r="F11" s="90">
        <f t="shared" si="2"/>
        <v>1</v>
      </c>
      <c r="H11" s="105"/>
    </row>
    <row r="12" spans="1:8" ht="31.5" customHeight="1">
      <c r="A12" s="40" t="s">
        <v>4</v>
      </c>
      <c r="B12" s="103" t="s">
        <v>175</v>
      </c>
      <c r="C12" s="36">
        <v>88601</v>
      </c>
      <c r="D12" s="36">
        <f t="shared" si="0"/>
        <v>88601</v>
      </c>
      <c r="E12" s="89" t="str">
        <f t="shared" si="1"/>
        <v>-</v>
      </c>
      <c r="F12" s="90">
        <f t="shared" si="2"/>
        <v>1</v>
      </c>
      <c r="H12" s="105"/>
    </row>
    <row r="13" spans="1:8" ht="31.5" customHeight="1">
      <c r="A13" s="40" t="s">
        <v>5</v>
      </c>
      <c r="B13" s="103" t="s">
        <v>170</v>
      </c>
      <c r="C13" s="36">
        <v>44296</v>
      </c>
      <c r="D13" s="36">
        <f t="shared" si="0"/>
        <v>44296</v>
      </c>
      <c r="E13" s="89" t="str">
        <f t="shared" si="1"/>
        <v>-</v>
      </c>
      <c r="F13" s="90">
        <f t="shared" si="2"/>
        <v>1</v>
      </c>
      <c r="H13" s="105"/>
    </row>
    <row r="14" spans="1:8" ht="31.5" customHeight="1">
      <c r="A14" s="40" t="s">
        <v>6</v>
      </c>
      <c r="B14" s="103" t="s">
        <v>179</v>
      </c>
      <c r="C14" s="36">
        <v>16019</v>
      </c>
      <c r="D14" s="36">
        <f t="shared" si="0"/>
        <v>16019</v>
      </c>
      <c r="E14" s="89" t="str">
        <f t="shared" si="1"/>
        <v>-</v>
      </c>
      <c r="F14" s="90">
        <f t="shared" si="2"/>
        <v>1</v>
      </c>
      <c r="H14" s="105"/>
    </row>
    <row r="15" spans="1:8" ht="31.5" customHeight="1">
      <c r="A15" s="40" t="s">
        <v>7</v>
      </c>
      <c r="B15" s="103" t="s">
        <v>178</v>
      </c>
      <c r="C15" s="36">
        <v>6248</v>
      </c>
      <c r="D15" s="36">
        <f t="shared" si="0"/>
        <v>6248</v>
      </c>
      <c r="E15" s="89" t="str">
        <f>IF(C15=D15,"-",D15-C15)</f>
        <v>-</v>
      </c>
      <c r="F15" s="90">
        <f>IF(C15=0,"-",D15/C15)</f>
        <v>1</v>
      </c>
      <c r="H15" s="105"/>
    </row>
    <row r="16" spans="1:8" ht="31.5" customHeight="1">
      <c r="A16" s="40" t="s">
        <v>8</v>
      </c>
      <c r="B16" s="103" t="s">
        <v>171</v>
      </c>
      <c r="C16" s="36">
        <v>44822</v>
      </c>
      <c r="D16" s="36">
        <f t="shared" si="0"/>
        <v>44822</v>
      </c>
      <c r="E16" s="89" t="str">
        <f t="shared" si="1"/>
        <v>-</v>
      </c>
      <c r="F16" s="90">
        <f t="shared" si="2"/>
        <v>1</v>
      </c>
      <c r="H16" s="105"/>
    </row>
    <row r="17" spans="1:8" ht="31.5" customHeight="1">
      <c r="A17" s="40" t="s">
        <v>9</v>
      </c>
      <c r="B17" s="103" t="s">
        <v>172</v>
      </c>
      <c r="C17" s="36">
        <v>18544</v>
      </c>
      <c r="D17" s="36">
        <f t="shared" si="0"/>
        <v>18544</v>
      </c>
      <c r="E17" s="89" t="str">
        <f t="shared" si="1"/>
        <v>-</v>
      </c>
      <c r="F17" s="90">
        <f t="shared" si="2"/>
        <v>1</v>
      </c>
      <c r="H17" s="105"/>
    </row>
    <row r="18" spans="1:8" ht="31.5" customHeight="1">
      <c r="A18" s="40" t="s">
        <v>10</v>
      </c>
      <c r="B18" s="103" t="s">
        <v>180</v>
      </c>
      <c r="C18" s="36">
        <v>2800</v>
      </c>
      <c r="D18" s="36">
        <f t="shared" si="0"/>
        <v>2800</v>
      </c>
      <c r="E18" s="89" t="str">
        <f t="shared" si="1"/>
        <v>-</v>
      </c>
      <c r="F18" s="90">
        <f t="shared" si="2"/>
        <v>1</v>
      </c>
      <c r="H18" s="105"/>
    </row>
    <row r="19" spans="1:8" ht="46.5" customHeight="1">
      <c r="A19" s="40" t="s">
        <v>11</v>
      </c>
      <c r="B19" s="103" t="s">
        <v>173</v>
      </c>
      <c r="C19" s="36">
        <v>3699</v>
      </c>
      <c r="D19" s="36">
        <f t="shared" si="0"/>
        <v>3699</v>
      </c>
      <c r="E19" s="89" t="str">
        <f t="shared" si="1"/>
        <v>-</v>
      </c>
      <c r="F19" s="90">
        <f t="shared" si="2"/>
        <v>1</v>
      </c>
      <c r="H19" s="105"/>
    </row>
    <row r="20" spans="1:8" ht="31.5" customHeight="1">
      <c r="A20" s="40" t="s">
        <v>12</v>
      </c>
      <c r="B20" s="103" t="s">
        <v>174</v>
      </c>
      <c r="C20" s="36">
        <v>31913</v>
      </c>
      <c r="D20" s="36">
        <f t="shared" si="0"/>
        <v>31913</v>
      </c>
      <c r="E20" s="89" t="str">
        <f t="shared" si="1"/>
        <v>-</v>
      </c>
      <c r="F20" s="90">
        <f t="shared" si="2"/>
        <v>1</v>
      </c>
      <c r="H20" s="105"/>
    </row>
    <row r="21" spans="1:8" ht="31.5" customHeight="1">
      <c r="A21" s="40" t="s">
        <v>14</v>
      </c>
      <c r="B21" s="46" t="s">
        <v>13</v>
      </c>
      <c r="C21" s="36">
        <v>15958</v>
      </c>
      <c r="D21" s="36">
        <f t="shared" si="0"/>
        <v>15958</v>
      </c>
      <c r="E21" s="89" t="str">
        <f t="shared" si="1"/>
        <v>-</v>
      </c>
      <c r="F21" s="90">
        <f t="shared" si="2"/>
        <v>1</v>
      </c>
      <c r="H21" s="105"/>
    </row>
    <row r="22" spans="1:8" ht="31.5" customHeight="1">
      <c r="A22" s="41" t="s">
        <v>15</v>
      </c>
      <c r="B22" s="103" t="s">
        <v>176</v>
      </c>
      <c r="C22" s="36">
        <v>182974</v>
      </c>
      <c r="D22" s="36">
        <f t="shared" si="0"/>
        <v>182974</v>
      </c>
      <c r="E22" s="89" t="str">
        <f t="shared" si="1"/>
        <v>-</v>
      </c>
      <c r="F22" s="90">
        <f t="shared" si="2"/>
        <v>1</v>
      </c>
      <c r="H22" s="105"/>
    </row>
    <row r="23" spans="1:8" ht="31.5" customHeight="1">
      <c r="A23" s="39" t="s">
        <v>181</v>
      </c>
      <c r="B23" s="45" t="s">
        <v>66</v>
      </c>
      <c r="C23" s="36">
        <v>460</v>
      </c>
      <c r="D23" s="36">
        <f t="shared" si="0"/>
        <v>460</v>
      </c>
      <c r="E23" s="89" t="str">
        <f t="shared" si="1"/>
        <v>-</v>
      </c>
      <c r="F23" s="90">
        <f t="shared" si="2"/>
        <v>1</v>
      </c>
      <c r="H23" s="105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  <c r="H24" s="105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  <c r="H25" s="105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  <c r="H26" s="105"/>
    </row>
    <row r="27" spans="1:8" ht="33" customHeight="1">
      <c r="A27" s="42" t="s">
        <v>140</v>
      </c>
      <c r="B27" s="48" t="s">
        <v>143</v>
      </c>
      <c r="C27" s="36">
        <v>9710</v>
      </c>
      <c r="D27" s="36">
        <f t="shared" si="0"/>
        <v>9710</v>
      </c>
      <c r="E27" s="89" t="str">
        <f>IF(C27=D27,"-",D27-C27)</f>
        <v>-</v>
      </c>
      <c r="F27" s="90">
        <f>IF(C27=0,"-",D27/C27)</f>
        <v>1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v>61433</v>
      </c>
      <c r="D29" s="36">
        <f>C29</f>
        <v>61433</v>
      </c>
      <c r="E29" s="89" t="str">
        <f t="shared" si="1"/>
        <v>-</v>
      </c>
      <c r="F29" s="90">
        <f t="shared" si="2"/>
        <v>1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14530</v>
      </c>
      <c r="D30" s="34">
        <f>D31+D32+D33+D41+D42+D48+D49+D50+D47</f>
        <v>14530</v>
      </c>
      <c r="E30" s="13" t="str">
        <f>IF(C30=D30,"-",D30-C30)</f>
        <v>-</v>
      </c>
      <c r="F30" s="91">
        <f t="shared" si="2"/>
        <v>1</v>
      </c>
      <c r="H30" s="105"/>
    </row>
    <row r="31" spans="1:8" ht="28.5" customHeight="1">
      <c r="A31" s="42" t="s">
        <v>19</v>
      </c>
      <c r="B31" s="51" t="s">
        <v>20</v>
      </c>
      <c r="C31" s="35">
        <v>593</v>
      </c>
      <c r="D31" s="35">
        <f>C31</f>
        <v>593</v>
      </c>
      <c r="E31" s="89" t="str">
        <f aca="true" t="shared" si="3" ref="E31:E51">IF(C31=D31,"-",D31-C31)</f>
        <v>-</v>
      </c>
      <c r="F31" s="90">
        <f t="shared" si="2"/>
        <v>1</v>
      </c>
      <c r="H31" s="105"/>
    </row>
    <row r="32" spans="1:8" ht="28.5" customHeight="1">
      <c r="A32" s="42" t="s">
        <v>21</v>
      </c>
      <c r="B32" s="51" t="s">
        <v>22</v>
      </c>
      <c r="C32" s="35">
        <v>1725</v>
      </c>
      <c r="D32" s="35">
        <f aca="true" t="shared" si="4" ref="D32:D49">C32</f>
        <v>1725</v>
      </c>
      <c r="E32" s="89" t="str">
        <f t="shared" si="3"/>
        <v>-</v>
      </c>
      <c r="F32" s="90">
        <f t="shared" si="2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v>122</v>
      </c>
      <c r="D33" s="35">
        <f t="shared" si="4"/>
        <v>122</v>
      </c>
      <c r="E33" s="89" t="str">
        <f t="shared" si="3"/>
        <v>-</v>
      </c>
      <c r="F33" s="90">
        <f t="shared" si="2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v>25</v>
      </c>
      <c r="D34" s="35">
        <f t="shared" si="4"/>
        <v>25</v>
      </c>
      <c r="E34" s="89" t="str">
        <f t="shared" si="3"/>
        <v>-</v>
      </c>
      <c r="F34" s="90">
        <f t="shared" si="2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v>25</v>
      </c>
      <c r="D35" s="35">
        <f t="shared" si="4"/>
        <v>25</v>
      </c>
      <c r="E35" s="89" t="str">
        <f t="shared" si="3"/>
        <v>-</v>
      </c>
      <c r="F35" s="90">
        <f t="shared" si="2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2"/>
        <v>-</v>
      </c>
      <c r="H36" s="105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2"/>
        <v>-</v>
      </c>
      <c r="H37" s="105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v>97</v>
      </c>
      <c r="D39" s="35">
        <f t="shared" si="4"/>
        <v>97</v>
      </c>
      <c r="E39" s="89" t="str">
        <f t="shared" si="3"/>
        <v>-</v>
      </c>
      <c r="F39" s="90">
        <f t="shared" si="2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v>0</v>
      </c>
      <c r="D40" s="35">
        <f t="shared" si="4"/>
        <v>0</v>
      </c>
      <c r="E40" s="89" t="str">
        <f t="shared" si="3"/>
        <v>-</v>
      </c>
      <c r="F40" s="90" t="str">
        <f t="shared" si="2"/>
        <v>-</v>
      </c>
      <c r="H40" s="105"/>
    </row>
    <row r="41" spans="1:8" ht="28.5" customHeight="1">
      <c r="A41" s="42" t="s">
        <v>24</v>
      </c>
      <c r="B41" s="51" t="s">
        <v>25</v>
      </c>
      <c r="C41" s="35">
        <v>7694</v>
      </c>
      <c r="D41" s="35">
        <f t="shared" si="4"/>
        <v>7694</v>
      </c>
      <c r="E41" s="89" t="str">
        <f t="shared" si="3"/>
        <v>-</v>
      </c>
      <c r="F41" s="90">
        <f t="shared" si="2"/>
        <v>1</v>
      </c>
      <c r="H41" s="105"/>
    </row>
    <row r="42" spans="1:8" ht="28.5" customHeight="1">
      <c r="A42" s="42" t="s">
        <v>26</v>
      </c>
      <c r="B42" s="52" t="s">
        <v>61</v>
      </c>
      <c r="C42" s="35">
        <v>1555</v>
      </c>
      <c r="D42" s="35">
        <f t="shared" si="4"/>
        <v>1555</v>
      </c>
      <c r="E42" s="89" t="str">
        <f t="shared" si="3"/>
        <v>-</v>
      </c>
      <c r="F42" s="90">
        <f t="shared" si="2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v>1169</v>
      </c>
      <c r="D43" s="35">
        <f t="shared" si="4"/>
        <v>1169</v>
      </c>
      <c r="E43" s="89" t="str">
        <f t="shared" si="3"/>
        <v>-</v>
      </c>
      <c r="F43" s="90">
        <f t="shared" si="2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v>189</v>
      </c>
      <c r="D44" s="35">
        <f t="shared" si="4"/>
        <v>189</v>
      </c>
      <c r="E44" s="89" t="str">
        <f t="shared" si="3"/>
        <v>-</v>
      </c>
      <c r="F44" s="90">
        <f t="shared" si="2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v>197</v>
      </c>
      <c r="D46" s="35">
        <f t="shared" si="4"/>
        <v>197</v>
      </c>
      <c r="E46" s="89" t="str">
        <f t="shared" si="3"/>
        <v>-</v>
      </c>
      <c r="F46" s="90">
        <f t="shared" si="2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05"/>
    </row>
    <row r="48" spans="1:8" ht="48" customHeight="1">
      <c r="A48" s="42" t="s">
        <v>29</v>
      </c>
      <c r="B48" s="51" t="s">
        <v>116</v>
      </c>
      <c r="C48" s="36">
        <v>2352</v>
      </c>
      <c r="D48" s="35">
        <f t="shared" si="4"/>
        <v>2352</v>
      </c>
      <c r="E48" s="89" t="str">
        <f t="shared" si="3"/>
        <v>-</v>
      </c>
      <c r="F48" s="92">
        <f t="shared" si="5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v>296</v>
      </c>
      <c r="D49" s="35">
        <f t="shared" si="4"/>
        <v>296</v>
      </c>
      <c r="E49" s="89" t="str">
        <f t="shared" si="3"/>
        <v>-</v>
      </c>
      <c r="F49" s="92">
        <f t="shared" si="5"/>
        <v>1</v>
      </c>
      <c r="H49" s="105"/>
    </row>
    <row r="50" spans="1:8" ht="35.25" customHeight="1">
      <c r="A50" s="42" t="s">
        <v>32</v>
      </c>
      <c r="B50" s="51" t="s">
        <v>33</v>
      </c>
      <c r="C50" s="35">
        <v>193</v>
      </c>
      <c r="D50" s="35">
        <f>C50</f>
        <v>193</v>
      </c>
      <c r="E50" s="89" t="str">
        <f t="shared" si="3"/>
        <v>-</v>
      </c>
      <c r="F50" s="90">
        <f t="shared" si="5"/>
        <v>1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SUM(C52:C55)</f>
        <v>9200</v>
      </c>
      <c r="D51" s="38">
        <f>SUM(D52:D55)</f>
        <v>9200</v>
      </c>
      <c r="E51" s="13" t="str">
        <f t="shared" si="3"/>
        <v>-</v>
      </c>
      <c r="F51" s="93">
        <f t="shared" si="5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v>4087</v>
      </c>
      <c r="D52" s="35">
        <f>C52</f>
        <v>4087</v>
      </c>
      <c r="E52" s="94" t="str">
        <f>IF(C52=D52,"-",D52-C52)</f>
        <v>-</v>
      </c>
      <c r="F52" s="100">
        <f t="shared" si="5"/>
        <v>1</v>
      </c>
      <c r="H52" s="105"/>
    </row>
    <row r="53" spans="1:8" ht="31.5" customHeight="1">
      <c r="A53" s="42" t="s">
        <v>35</v>
      </c>
      <c r="B53" s="51" t="s">
        <v>63</v>
      </c>
      <c r="C53" s="35">
        <v>4913</v>
      </c>
      <c r="D53" s="35">
        <f>C53</f>
        <v>4913</v>
      </c>
      <c r="E53" s="94" t="str">
        <f>IF(C53=D53,"-",D53-C53)</f>
        <v>-</v>
      </c>
      <c r="F53" s="100">
        <f t="shared" si="5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v>200</v>
      </c>
      <c r="D55" s="35">
        <f>C55</f>
        <v>200</v>
      </c>
      <c r="E55" s="94" t="str">
        <f>IF(C55=D55,"-",D55-C55)</f>
        <v>-</v>
      </c>
      <c r="F55" s="100">
        <f t="shared" si="5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v>0</v>
      </c>
      <c r="D56" s="38">
        <f>C56+1</f>
        <v>1</v>
      </c>
      <c r="E56" s="13">
        <f>IF(C56=D56,"-",D56-C56)</f>
        <v>1</v>
      </c>
      <c r="F56" s="93" t="str">
        <f>IF(C56=0,"-",D56/C56)</f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xSplit="2" ySplit="7" topLeftCell="C3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30" t="str">
        <f>NFZ!A1</f>
        <v>ZMIANA PLANU FINANSOWEGO NARODOWEGO FUNDUSZU ZDROWIA NA 2009 ROK Z 6 MAJA 2009 R.</v>
      </c>
      <c r="B1" s="130"/>
      <c r="C1" s="130"/>
      <c r="D1" s="130"/>
      <c r="E1" s="130"/>
      <c r="F1" s="130"/>
    </row>
    <row r="2" spans="1:3" s="61" customFormat="1" ht="33" customHeight="1">
      <c r="A2" s="128" t="s">
        <v>75</v>
      </c>
      <c r="B2" s="128"/>
      <c r="C2" s="128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1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3688736</v>
      </c>
      <c r="D7" s="16">
        <f>D8+D9+D10+D12+D13+D14+D15+D16+D17+D18+D19+D20+D21+D22+D24+D25+D26+D27</f>
        <v>3688736</v>
      </c>
      <c r="E7" s="13" t="str">
        <f>IF(C7=D7,"-",D7-C7)</f>
        <v>-</v>
      </c>
      <c r="F7" s="88">
        <f>IF(C7=0,"-",D7/C7)</f>
        <v>1</v>
      </c>
      <c r="H7" s="105"/>
    </row>
    <row r="8" spans="1:8" ht="31.5" customHeight="1">
      <c r="A8" s="40" t="s">
        <v>1</v>
      </c>
      <c r="B8" s="103" t="s">
        <v>168</v>
      </c>
      <c r="C8" s="36">
        <v>477929</v>
      </c>
      <c r="D8" s="36">
        <f>C8</f>
        <v>477929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5"/>
    </row>
    <row r="9" spans="1:8" ht="31.5" customHeight="1">
      <c r="A9" s="40" t="s">
        <v>2</v>
      </c>
      <c r="B9" s="103" t="s">
        <v>169</v>
      </c>
      <c r="C9" s="36">
        <v>255418</v>
      </c>
      <c r="D9" s="36">
        <f aca="true" t="shared" si="2" ref="D9:D28">C9</f>
        <v>255418</v>
      </c>
      <c r="E9" s="89" t="str">
        <f t="shared" si="0"/>
        <v>-</v>
      </c>
      <c r="F9" s="90">
        <f t="shared" si="1"/>
        <v>1</v>
      </c>
      <c r="H9" s="105"/>
    </row>
    <row r="10" spans="1:8" ht="31.5" customHeight="1">
      <c r="A10" s="40" t="s">
        <v>3</v>
      </c>
      <c r="B10" s="103" t="s">
        <v>159</v>
      </c>
      <c r="C10" s="36">
        <v>1778586</v>
      </c>
      <c r="D10" s="36">
        <f t="shared" si="2"/>
        <v>1778586</v>
      </c>
      <c r="E10" s="89" t="str">
        <f t="shared" si="0"/>
        <v>-</v>
      </c>
      <c r="F10" s="90">
        <f t="shared" si="1"/>
        <v>1</v>
      </c>
      <c r="H10" s="105"/>
    </row>
    <row r="11" spans="1:8" ht="31.5" customHeight="1">
      <c r="A11" s="104" t="s">
        <v>64</v>
      </c>
      <c r="B11" s="45" t="s">
        <v>65</v>
      </c>
      <c r="C11" s="36">
        <v>81279</v>
      </c>
      <c r="D11" s="36">
        <f t="shared" si="2"/>
        <v>81279</v>
      </c>
      <c r="E11" s="89" t="str">
        <f t="shared" si="0"/>
        <v>-</v>
      </c>
      <c r="F11" s="90">
        <f t="shared" si="1"/>
        <v>1</v>
      </c>
      <c r="H11" s="105"/>
    </row>
    <row r="12" spans="1:8" ht="31.5" customHeight="1">
      <c r="A12" s="40" t="s">
        <v>4</v>
      </c>
      <c r="B12" s="103" t="s">
        <v>175</v>
      </c>
      <c r="C12" s="36">
        <v>129458</v>
      </c>
      <c r="D12" s="36">
        <f t="shared" si="2"/>
        <v>129458</v>
      </c>
      <c r="E12" s="89" t="str">
        <f t="shared" si="0"/>
        <v>-</v>
      </c>
      <c r="F12" s="90">
        <f t="shared" si="1"/>
        <v>1</v>
      </c>
      <c r="H12" s="105"/>
    </row>
    <row r="13" spans="1:8" ht="31.5" customHeight="1">
      <c r="A13" s="40" t="s">
        <v>5</v>
      </c>
      <c r="B13" s="103" t="s">
        <v>170</v>
      </c>
      <c r="C13" s="36">
        <v>108824</v>
      </c>
      <c r="D13" s="36">
        <f t="shared" si="2"/>
        <v>108824</v>
      </c>
      <c r="E13" s="89" t="str">
        <f t="shared" si="0"/>
        <v>-</v>
      </c>
      <c r="F13" s="90">
        <f t="shared" si="1"/>
        <v>1</v>
      </c>
      <c r="H13" s="105"/>
    </row>
    <row r="14" spans="1:8" ht="31.5" customHeight="1">
      <c r="A14" s="40" t="s">
        <v>6</v>
      </c>
      <c r="B14" s="103" t="s">
        <v>179</v>
      </c>
      <c r="C14" s="36">
        <v>41767</v>
      </c>
      <c r="D14" s="36">
        <f t="shared" si="2"/>
        <v>41767</v>
      </c>
      <c r="E14" s="89" t="str">
        <f t="shared" si="0"/>
        <v>-</v>
      </c>
      <c r="F14" s="90">
        <f t="shared" si="1"/>
        <v>1</v>
      </c>
      <c r="H14" s="105"/>
    </row>
    <row r="15" spans="1:8" ht="31.5" customHeight="1">
      <c r="A15" s="40" t="s">
        <v>7</v>
      </c>
      <c r="B15" s="103" t="s">
        <v>178</v>
      </c>
      <c r="C15" s="36">
        <v>17506</v>
      </c>
      <c r="D15" s="36">
        <f t="shared" si="2"/>
        <v>17506</v>
      </c>
      <c r="E15" s="89" t="str">
        <f>IF(C15=D15,"-",D15-C15)</f>
        <v>-</v>
      </c>
      <c r="F15" s="90">
        <f>IF(C15=0,"-",D15/C15)</f>
        <v>1</v>
      </c>
      <c r="H15" s="105"/>
    </row>
    <row r="16" spans="1:8" ht="31.5" customHeight="1">
      <c r="A16" s="40" t="s">
        <v>8</v>
      </c>
      <c r="B16" s="103" t="s">
        <v>171</v>
      </c>
      <c r="C16" s="36">
        <v>130218</v>
      </c>
      <c r="D16" s="36">
        <f t="shared" si="2"/>
        <v>130218</v>
      </c>
      <c r="E16" s="89" t="str">
        <f t="shared" si="0"/>
        <v>-</v>
      </c>
      <c r="F16" s="90">
        <f t="shared" si="1"/>
        <v>1</v>
      </c>
      <c r="H16" s="105"/>
    </row>
    <row r="17" spans="1:8" ht="31.5" customHeight="1">
      <c r="A17" s="40" t="s">
        <v>9</v>
      </c>
      <c r="B17" s="103" t="s">
        <v>172</v>
      </c>
      <c r="C17" s="36">
        <v>50824</v>
      </c>
      <c r="D17" s="36">
        <f t="shared" si="2"/>
        <v>50824</v>
      </c>
      <c r="E17" s="89" t="str">
        <f t="shared" si="0"/>
        <v>-</v>
      </c>
      <c r="F17" s="90">
        <f t="shared" si="1"/>
        <v>1</v>
      </c>
      <c r="H17" s="105"/>
    </row>
    <row r="18" spans="1:8" ht="31.5" customHeight="1">
      <c r="A18" s="40" t="s">
        <v>10</v>
      </c>
      <c r="B18" s="103" t="s">
        <v>180</v>
      </c>
      <c r="C18" s="36">
        <v>2224</v>
      </c>
      <c r="D18" s="36">
        <f t="shared" si="2"/>
        <v>2224</v>
      </c>
      <c r="E18" s="89" t="str">
        <f t="shared" si="0"/>
        <v>-</v>
      </c>
      <c r="F18" s="90">
        <f t="shared" si="1"/>
        <v>1</v>
      </c>
      <c r="H18" s="105"/>
    </row>
    <row r="19" spans="1:8" ht="46.5" customHeight="1">
      <c r="A19" s="40" t="s">
        <v>11</v>
      </c>
      <c r="B19" s="103" t="s">
        <v>173</v>
      </c>
      <c r="C19" s="36">
        <v>10671</v>
      </c>
      <c r="D19" s="36">
        <f t="shared" si="2"/>
        <v>10671</v>
      </c>
      <c r="E19" s="89" t="str">
        <f t="shared" si="0"/>
        <v>-</v>
      </c>
      <c r="F19" s="90">
        <f t="shared" si="1"/>
        <v>1</v>
      </c>
      <c r="H19" s="105"/>
    </row>
    <row r="20" spans="1:8" ht="31.5" customHeight="1">
      <c r="A20" s="40" t="s">
        <v>12</v>
      </c>
      <c r="B20" s="103" t="s">
        <v>174</v>
      </c>
      <c r="C20" s="36">
        <v>89989</v>
      </c>
      <c r="D20" s="36">
        <f t="shared" si="2"/>
        <v>89989</v>
      </c>
      <c r="E20" s="89" t="str">
        <f t="shared" si="0"/>
        <v>-</v>
      </c>
      <c r="F20" s="90">
        <f t="shared" si="1"/>
        <v>1</v>
      </c>
      <c r="H20" s="105"/>
    </row>
    <row r="21" spans="1:8" ht="31.5" customHeight="1">
      <c r="A21" s="40" t="s">
        <v>14</v>
      </c>
      <c r="B21" s="46" t="s">
        <v>13</v>
      </c>
      <c r="C21" s="36">
        <v>39000</v>
      </c>
      <c r="D21" s="36">
        <f t="shared" si="2"/>
        <v>39000</v>
      </c>
      <c r="E21" s="89" t="str">
        <f t="shared" si="0"/>
        <v>-</v>
      </c>
      <c r="F21" s="90">
        <f t="shared" si="1"/>
        <v>1</v>
      </c>
      <c r="H21" s="105"/>
    </row>
    <row r="22" spans="1:8" ht="31.5" customHeight="1">
      <c r="A22" s="41" t="s">
        <v>15</v>
      </c>
      <c r="B22" s="103" t="s">
        <v>176</v>
      </c>
      <c r="C22" s="36">
        <v>544452</v>
      </c>
      <c r="D22" s="36">
        <f t="shared" si="2"/>
        <v>544452</v>
      </c>
      <c r="E22" s="89" t="str">
        <f t="shared" si="0"/>
        <v>-</v>
      </c>
      <c r="F22" s="90">
        <f t="shared" si="1"/>
        <v>1</v>
      </c>
      <c r="H22" s="105"/>
    </row>
    <row r="23" spans="1:8" ht="31.5" customHeight="1">
      <c r="A23" s="39" t="s">
        <v>181</v>
      </c>
      <c r="B23" s="45" t="s">
        <v>66</v>
      </c>
      <c r="C23" s="36">
        <v>478</v>
      </c>
      <c r="D23" s="36">
        <f t="shared" si="2"/>
        <v>478</v>
      </c>
      <c r="E23" s="89" t="str">
        <f t="shared" si="0"/>
        <v>-</v>
      </c>
      <c r="F23" s="90">
        <f t="shared" si="1"/>
        <v>1</v>
      </c>
      <c r="H23" s="105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2"/>
        <v>0</v>
      </c>
      <c r="E24" s="89" t="str">
        <f>IF(C24=D24,"-",D24-C24)</f>
        <v>-</v>
      </c>
      <c r="F24" s="90" t="str">
        <f>IF(C24=0,"-",D24/C24)</f>
        <v>-</v>
      </c>
      <c r="H24" s="105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2"/>
        <v>0</v>
      </c>
      <c r="E25" s="89" t="str">
        <f>IF(C25=D25,"-",D25-C25)</f>
        <v>-</v>
      </c>
      <c r="F25" s="90" t="str">
        <f>IF(C25=0,"-",D25/C25)</f>
        <v>-</v>
      </c>
      <c r="H25" s="105"/>
    </row>
    <row r="26" spans="1:8" ht="33" customHeight="1">
      <c r="A26" s="42" t="s">
        <v>139</v>
      </c>
      <c r="B26" s="48" t="s">
        <v>142</v>
      </c>
      <c r="C26" s="36">
        <v>1870</v>
      </c>
      <c r="D26" s="36">
        <f t="shared" si="2"/>
        <v>1870</v>
      </c>
      <c r="E26" s="89" t="str">
        <f>IF(C26=D26,"-",D26-C26)</f>
        <v>-</v>
      </c>
      <c r="F26" s="90">
        <f>IF(C26=0,"-",D26/C26)</f>
        <v>1</v>
      </c>
      <c r="H26" s="105"/>
    </row>
    <row r="27" spans="1:8" ht="33" customHeight="1">
      <c r="A27" s="42" t="s">
        <v>140</v>
      </c>
      <c r="B27" s="48" t="s">
        <v>143</v>
      </c>
      <c r="C27" s="36">
        <v>10000</v>
      </c>
      <c r="D27" s="36">
        <f>C27</f>
        <v>10000</v>
      </c>
      <c r="E27" s="89" t="str">
        <f>IF(C27=D27,"-",D27-C27)</f>
        <v>-</v>
      </c>
      <c r="F27" s="90">
        <f>IF(C27=0,"-",D27/C27)</f>
        <v>1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2"/>
        <v>0</v>
      </c>
      <c r="E28" s="89" t="str">
        <f t="shared" si="0"/>
        <v>-</v>
      </c>
      <c r="F28" s="90" t="str">
        <f t="shared" si="1"/>
        <v>-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v>113002</v>
      </c>
      <c r="D29" s="36">
        <f>C29</f>
        <v>113002</v>
      </c>
      <c r="E29" s="89" t="str">
        <f t="shared" si="0"/>
        <v>-</v>
      </c>
      <c r="F29" s="90">
        <f t="shared" si="1"/>
        <v>1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25613</v>
      </c>
      <c r="D30" s="34">
        <f>D31+D32+D33+D41+D42+D48+D49+D50+D47</f>
        <v>25613</v>
      </c>
      <c r="E30" s="13" t="str">
        <f>IF(C30=D30,"-",D30-C30)</f>
        <v>-</v>
      </c>
      <c r="F30" s="91">
        <f t="shared" si="1"/>
        <v>1</v>
      </c>
      <c r="H30" s="105"/>
    </row>
    <row r="31" spans="1:8" ht="28.5" customHeight="1">
      <c r="A31" s="42" t="s">
        <v>19</v>
      </c>
      <c r="B31" s="51" t="s">
        <v>20</v>
      </c>
      <c r="C31" s="35">
        <v>882</v>
      </c>
      <c r="D31" s="35">
        <f>C31</f>
        <v>882</v>
      </c>
      <c r="E31" s="89" t="str">
        <f aca="true" t="shared" si="3" ref="E31:E51">IF(C31=D31,"-",D31-C31)</f>
        <v>-</v>
      </c>
      <c r="F31" s="90">
        <f t="shared" si="1"/>
        <v>1</v>
      </c>
      <c r="H31" s="105"/>
    </row>
    <row r="32" spans="1:8" ht="28.5" customHeight="1">
      <c r="A32" s="42" t="s">
        <v>21</v>
      </c>
      <c r="B32" s="51" t="s">
        <v>22</v>
      </c>
      <c r="C32" s="35">
        <v>3532</v>
      </c>
      <c r="D32" s="35">
        <f>C32</f>
        <v>3532</v>
      </c>
      <c r="E32" s="89" t="str">
        <f t="shared" si="3"/>
        <v>-</v>
      </c>
      <c r="F32" s="90">
        <f t="shared" si="1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v>268</v>
      </c>
      <c r="D33" s="35">
        <f>D34+D36+D37+D38+D39+D40</f>
        <v>268</v>
      </c>
      <c r="E33" s="89" t="str">
        <f t="shared" si="3"/>
        <v>-</v>
      </c>
      <c r="F33" s="90">
        <f t="shared" si="1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v>10</v>
      </c>
      <c r="D34" s="35">
        <f>C34</f>
        <v>10</v>
      </c>
      <c r="E34" s="89" t="str">
        <f t="shared" si="3"/>
        <v>-</v>
      </c>
      <c r="F34" s="90">
        <f t="shared" si="1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v>10</v>
      </c>
      <c r="D35" s="35">
        <f aca="true" t="shared" si="4" ref="D35:D47">C35</f>
        <v>10</v>
      </c>
      <c r="E35" s="89" t="str">
        <f t="shared" si="3"/>
        <v>-</v>
      </c>
      <c r="F35" s="90">
        <f t="shared" si="1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1"/>
        <v>-</v>
      </c>
      <c r="H36" s="105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1"/>
        <v>-</v>
      </c>
      <c r="H37" s="105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v>255</v>
      </c>
      <c r="D39" s="35">
        <f t="shared" si="4"/>
        <v>255</v>
      </c>
      <c r="E39" s="89" t="str">
        <f t="shared" si="3"/>
        <v>-</v>
      </c>
      <c r="F39" s="90">
        <f t="shared" si="1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v>3</v>
      </c>
      <c r="D40" s="35">
        <f t="shared" si="4"/>
        <v>3</v>
      </c>
      <c r="E40" s="89" t="str">
        <f t="shared" si="3"/>
        <v>-</v>
      </c>
      <c r="F40" s="90">
        <f t="shared" si="1"/>
        <v>1</v>
      </c>
      <c r="H40" s="105"/>
    </row>
    <row r="41" spans="1:8" ht="28.5" customHeight="1">
      <c r="A41" s="42" t="s">
        <v>24</v>
      </c>
      <c r="B41" s="51" t="s">
        <v>25</v>
      </c>
      <c r="C41" s="35">
        <v>16200</v>
      </c>
      <c r="D41" s="35">
        <f t="shared" si="4"/>
        <v>16200</v>
      </c>
      <c r="E41" s="89" t="str">
        <f t="shared" si="3"/>
        <v>-</v>
      </c>
      <c r="F41" s="90">
        <f t="shared" si="1"/>
        <v>1</v>
      </c>
      <c r="H41" s="105"/>
    </row>
    <row r="42" spans="1:8" ht="28.5" customHeight="1">
      <c r="A42" s="42" t="s">
        <v>26</v>
      </c>
      <c r="B42" s="52" t="s">
        <v>61</v>
      </c>
      <c r="C42" s="35">
        <v>3270</v>
      </c>
      <c r="D42" s="35">
        <f>SUM(D43:D46)</f>
        <v>3270</v>
      </c>
      <c r="E42" s="89" t="str">
        <f t="shared" si="3"/>
        <v>-</v>
      </c>
      <c r="F42" s="90">
        <f t="shared" si="1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v>2461</v>
      </c>
      <c r="D43" s="35">
        <f>C43</f>
        <v>2461</v>
      </c>
      <c r="E43" s="89" t="str">
        <f t="shared" si="3"/>
        <v>-</v>
      </c>
      <c r="F43" s="90">
        <f t="shared" si="1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v>397</v>
      </c>
      <c r="D44" s="35">
        <f>C44</f>
        <v>397</v>
      </c>
      <c r="E44" s="89" t="str">
        <f t="shared" si="3"/>
        <v>-</v>
      </c>
      <c r="F44" s="90">
        <f t="shared" si="1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1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v>412</v>
      </c>
      <c r="D46" s="35">
        <f>C46</f>
        <v>412</v>
      </c>
      <c r="E46" s="89" t="str">
        <f t="shared" si="3"/>
        <v>-</v>
      </c>
      <c r="F46" s="90">
        <f t="shared" si="1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05"/>
    </row>
    <row r="48" spans="1:8" ht="48" customHeight="1">
      <c r="A48" s="42" t="s">
        <v>29</v>
      </c>
      <c r="B48" s="51" t="s">
        <v>116</v>
      </c>
      <c r="C48" s="36">
        <v>1081</v>
      </c>
      <c r="D48" s="35">
        <f>C48</f>
        <v>1081</v>
      </c>
      <c r="E48" s="89" t="str">
        <f t="shared" si="3"/>
        <v>-</v>
      </c>
      <c r="F48" s="92">
        <f t="shared" si="5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v>212</v>
      </c>
      <c r="D49" s="35">
        <f>C49</f>
        <v>212</v>
      </c>
      <c r="E49" s="89" t="str">
        <f t="shared" si="3"/>
        <v>-</v>
      </c>
      <c r="F49" s="92">
        <f t="shared" si="5"/>
        <v>1</v>
      </c>
      <c r="H49" s="105"/>
    </row>
    <row r="50" spans="1:8" ht="35.25" customHeight="1">
      <c r="A50" s="42" t="s">
        <v>32</v>
      </c>
      <c r="B50" s="51" t="s">
        <v>33</v>
      </c>
      <c r="C50" s="35">
        <v>168</v>
      </c>
      <c r="D50" s="35">
        <f>C50</f>
        <v>168</v>
      </c>
      <c r="E50" s="89" t="str">
        <f t="shared" si="3"/>
        <v>-</v>
      </c>
      <c r="F50" s="90">
        <f t="shared" si="5"/>
        <v>1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SUM(C52:C55)</f>
        <v>15630</v>
      </c>
      <c r="D51" s="38">
        <f>SUM(D52:D55)</f>
        <v>15630</v>
      </c>
      <c r="E51" s="13" t="str">
        <f t="shared" si="3"/>
        <v>-</v>
      </c>
      <c r="F51" s="93">
        <f t="shared" si="5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v>617</v>
      </c>
      <c r="D52" s="35">
        <f>C52</f>
        <v>617</v>
      </c>
      <c r="E52" s="94" t="str">
        <f>IF(C52=D52,"-",D52-C52)</f>
        <v>-</v>
      </c>
      <c r="F52" s="100">
        <f t="shared" si="5"/>
        <v>1</v>
      </c>
      <c r="H52" s="105"/>
    </row>
    <row r="53" spans="1:8" ht="31.5" customHeight="1">
      <c r="A53" s="42" t="s">
        <v>35</v>
      </c>
      <c r="B53" s="51" t="s">
        <v>63</v>
      </c>
      <c r="C53" s="35">
        <v>14213</v>
      </c>
      <c r="D53" s="35">
        <f>C53</f>
        <v>14213</v>
      </c>
      <c r="E53" s="94" t="str">
        <f>IF(C53=D53,"-",D53-C53)</f>
        <v>-</v>
      </c>
      <c r="F53" s="100">
        <f t="shared" si="5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v>800</v>
      </c>
      <c r="D55" s="35">
        <f>C55</f>
        <v>800</v>
      </c>
      <c r="E55" s="94" t="str">
        <f>IF(C55=D55,"-",D55-C55)</f>
        <v>-</v>
      </c>
      <c r="F55" s="100">
        <f t="shared" si="5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v>0</v>
      </c>
      <c r="D56" s="38">
        <f>C56+274</f>
        <v>274</v>
      </c>
      <c r="E56" s="13">
        <f>IF(C56=D56,"-",D56-C56)</f>
        <v>274</v>
      </c>
      <c r="F56" s="93" t="str">
        <f>IF(C56=0,"-",D56/C56)</f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55" zoomScaleNormal="70" zoomScaleSheetLayoutView="55" zoomScalePageLayoutView="0" workbookViewId="0" topLeftCell="A1">
      <pane xSplit="1" ySplit="7" topLeftCell="B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C11" sqref="C1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30" t="str">
        <f>NFZ!A1</f>
        <v>ZMIANA PLANU FINANSOWEGO NARODOWEGO FUNDUSZU ZDROWIA NA 2009 ROK Z 6 MAJA 2009 R.</v>
      </c>
      <c r="B1" s="130"/>
      <c r="C1" s="130"/>
      <c r="D1" s="130"/>
      <c r="E1" s="130"/>
      <c r="F1" s="130"/>
    </row>
    <row r="2" spans="1:3" s="61" customFormat="1" ht="33" customHeight="1">
      <c r="A2" s="128" t="s">
        <v>76</v>
      </c>
      <c r="B2" s="128"/>
      <c r="C2" s="128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1" t="s">
        <v>167</v>
      </c>
      <c r="B4" s="129" t="s">
        <v>62</v>
      </c>
      <c r="C4" s="125" t="s">
        <v>166</v>
      </c>
      <c r="D4" s="122" t="s">
        <v>160</v>
      </c>
      <c r="E4" s="124" t="s">
        <v>165</v>
      </c>
      <c r="F4" s="124" t="s">
        <v>164</v>
      </c>
    </row>
    <row r="5" spans="1:6" s="6" customFormat="1" ht="33" customHeight="1">
      <c r="A5" s="129"/>
      <c r="B5" s="129"/>
      <c r="C5" s="126"/>
      <c r="D5" s="123"/>
      <c r="E5" s="124"/>
      <c r="F5" s="124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4405466</v>
      </c>
      <c r="D7" s="16">
        <f>D8+D9+D10+D12+D13+D14+D15+D16+D17+D18+D19+D20+D21+D22+D24+D25+D26+D27</f>
        <v>4405466</v>
      </c>
      <c r="E7" s="13" t="str">
        <f>IF(C7=D7,"-",D7-C7)</f>
        <v>-</v>
      </c>
      <c r="F7" s="88">
        <f>IF(C7=0,"-",D7/C7)</f>
        <v>1</v>
      </c>
      <c r="H7" s="105"/>
    </row>
    <row r="8" spans="1:8" ht="31.5" customHeight="1">
      <c r="A8" s="40" t="s">
        <v>1</v>
      </c>
      <c r="B8" s="103" t="s">
        <v>168</v>
      </c>
      <c r="C8" s="36">
        <v>574905</v>
      </c>
      <c r="D8" s="36">
        <f aca="true" t="shared" si="0" ref="D8:D16">C8</f>
        <v>574905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  <c r="H8" s="105"/>
    </row>
    <row r="9" spans="1:8" ht="31.5" customHeight="1">
      <c r="A9" s="40" t="s">
        <v>2</v>
      </c>
      <c r="B9" s="103" t="s">
        <v>169</v>
      </c>
      <c r="C9" s="36">
        <v>352049</v>
      </c>
      <c r="D9" s="36">
        <f t="shared" si="0"/>
        <v>352049</v>
      </c>
      <c r="E9" s="89" t="str">
        <f t="shared" si="1"/>
        <v>-</v>
      </c>
      <c r="F9" s="90">
        <f t="shared" si="2"/>
        <v>1</v>
      </c>
      <c r="H9" s="105"/>
    </row>
    <row r="10" spans="1:8" ht="31.5" customHeight="1">
      <c r="A10" s="40" t="s">
        <v>3</v>
      </c>
      <c r="B10" s="103" t="s">
        <v>159</v>
      </c>
      <c r="C10" s="36">
        <v>1995351</v>
      </c>
      <c r="D10" s="36">
        <f t="shared" si="0"/>
        <v>1995351</v>
      </c>
      <c r="E10" s="89" t="str">
        <f t="shared" si="1"/>
        <v>-</v>
      </c>
      <c r="F10" s="90">
        <f t="shared" si="2"/>
        <v>1</v>
      </c>
      <c r="H10" s="105"/>
    </row>
    <row r="11" spans="1:8" ht="31.5" customHeight="1">
      <c r="A11" s="104" t="s">
        <v>64</v>
      </c>
      <c r="B11" s="45" t="s">
        <v>65</v>
      </c>
      <c r="C11" s="36">
        <v>108612</v>
      </c>
      <c r="D11" s="36">
        <f t="shared" si="0"/>
        <v>108612</v>
      </c>
      <c r="E11" s="89" t="str">
        <f t="shared" si="1"/>
        <v>-</v>
      </c>
      <c r="F11" s="90">
        <f t="shared" si="2"/>
        <v>1</v>
      </c>
      <c r="H11" s="105"/>
    </row>
    <row r="12" spans="1:8" ht="31.5" customHeight="1">
      <c r="A12" s="40" t="s">
        <v>4</v>
      </c>
      <c r="B12" s="103" t="s">
        <v>175</v>
      </c>
      <c r="C12" s="36">
        <v>134064</v>
      </c>
      <c r="D12" s="36">
        <f t="shared" si="0"/>
        <v>134064</v>
      </c>
      <c r="E12" s="89" t="str">
        <f t="shared" si="1"/>
        <v>-</v>
      </c>
      <c r="F12" s="90">
        <f t="shared" si="2"/>
        <v>1</v>
      </c>
      <c r="H12" s="105"/>
    </row>
    <row r="13" spans="1:8" ht="31.5" customHeight="1">
      <c r="A13" s="40" t="s">
        <v>5</v>
      </c>
      <c r="B13" s="103" t="s">
        <v>170</v>
      </c>
      <c r="C13" s="36">
        <v>147429</v>
      </c>
      <c r="D13" s="36">
        <f t="shared" si="0"/>
        <v>147429</v>
      </c>
      <c r="E13" s="89" t="str">
        <f t="shared" si="1"/>
        <v>-</v>
      </c>
      <c r="F13" s="90">
        <f t="shared" si="2"/>
        <v>1</v>
      </c>
      <c r="H13" s="105"/>
    </row>
    <row r="14" spans="1:8" ht="31.5" customHeight="1">
      <c r="A14" s="40" t="s">
        <v>6</v>
      </c>
      <c r="B14" s="103" t="s">
        <v>179</v>
      </c>
      <c r="C14" s="36">
        <v>93746</v>
      </c>
      <c r="D14" s="36">
        <f t="shared" si="0"/>
        <v>93746</v>
      </c>
      <c r="E14" s="89" t="str">
        <f t="shared" si="1"/>
        <v>-</v>
      </c>
      <c r="F14" s="90">
        <f t="shared" si="2"/>
        <v>1</v>
      </c>
      <c r="H14" s="105"/>
    </row>
    <row r="15" spans="1:8" ht="31.5" customHeight="1">
      <c r="A15" s="40" t="s">
        <v>7</v>
      </c>
      <c r="B15" s="103" t="s">
        <v>178</v>
      </c>
      <c r="C15" s="36">
        <v>19963</v>
      </c>
      <c r="D15" s="36">
        <f t="shared" si="0"/>
        <v>19963</v>
      </c>
      <c r="E15" s="89" t="str">
        <f>IF(C15=D15,"-",D15-C15)</f>
        <v>-</v>
      </c>
      <c r="F15" s="90">
        <f>IF(C15=0,"-",D15/C15)</f>
        <v>1</v>
      </c>
      <c r="H15" s="105"/>
    </row>
    <row r="16" spans="1:8" ht="31.5" customHeight="1">
      <c r="A16" s="40" t="s">
        <v>8</v>
      </c>
      <c r="B16" s="103" t="s">
        <v>171</v>
      </c>
      <c r="C16" s="36">
        <v>193892</v>
      </c>
      <c r="D16" s="36">
        <f t="shared" si="0"/>
        <v>193892</v>
      </c>
      <c r="E16" s="89" t="str">
        <f t="shared" si="1"/>
        <v>-</v>
      </c>
      <c r="F16" s="90">
        <f t="shared" si="2"/>
        <v>1</v>
      </c>
      <c r="H16" s="105"/>
    </row>
    <row r="17" spans="1:8" ht="31.5" customHeight="1">
      <c r="A17" s="40" t="s">
        <v>9</v>
      </c>
      <c r="B17" s="103" t="s">
        <v>172</v>
      </c>
      <c r="C17" s="36">
        <v>60699</v>
      </c>
      <c r="D17" s="36">
        <f aca="true" t="shared" si="3" ref="D17:D28">C17</f>
        <v>60699</v>
      </c>
      <c r="E17" s="89" t="str">
        <f t="shared" si="1"/>
        <v>-</v>
      </c>
      <c r="F17" s="90">
        <f t="shared" si="2"/>
        <v>1</v>
      </c>
      <c r="H17" s="105"/>
    </row>
    <row r="18" spans="1:8" ht="31.5" customHeight="1">
      <c r="A18" s="40" t="s">
        <v>10</v>
      </c>
      <c r="B18" s="103" t="s">
        <v>180</v>
      </c>
      <c r="C18" s="36">
        <v>1551</v>
      </c>
      <c r="D18" s="36">
        <f>C18</f>
        <v>1551</v>
      </c>
      <c r="E18" s="89" t="str">
        <f t="shared" si="1"/>
        <v>-</v>
      </c>
      <c r="F18" s="90">
        <f t="shared" si="2"/>
        <v>1</v>
      </c>
      <c r="H18" s="105"/>
    </row>
    <row r="19" spans="1:8" ht="46.5" customHeight="1">
      <c r="A19" s="40" t="s">
        <v>11</v>
      </c>
      <c r="B19" s="103" t="s">
        <v>173</v>
      </c>
      <c r="C19" s="36">
        <v>8250</v>
      </c>
      <c r="D19" s="36">
        <f>C19</f>
        <v>8250</v>
      </c>
      <c r="E19" s="89" t="str">
        <f t="shared" si="1"/>
        <v>-</v>
      </c>
      <c r="F19" s="90">
        <f t="shared" si="2"/>
        <v>1</v>
      </c>
      <c r="H19" s="105"/>
    </row>
    <row r="20" spans="1:8" ht="31.5" customHeight="1">
      <c r="A20" s="40" t="s">
        <v>12</v>
      </c>
      <c r="B20" s="103" t="s">
        <v>174</v>
      </c>
      <c r="C20" s="36">
        <v>118221</v>
      </c>
      <c r="D20" s="36">
        <f>C20</f>
        <v>118221</v>
      </c>
      <c r="E20" s="89" t="str">
        <f t="shared" si="1"/>
        <v>-</v>
      </c>
      <c r="F20" s="90">
        <f t="shared" si="2"/>
        <v>1</v>
      </c>
      <c r="H20" s="105"/>
    </row>
    <row r="21" spans="1:8" ht="31.5" customHeight="1">
      <c r="A21" s="40" t="s">
        <v>14</v>
      </c>
      <c r="B21" s="46" t="s">
        <v>13</v>
      </c>
      <c r="C21" s="36">
        <v>55700</v>
      </c>
      <c r="D21" s="36">
        <f t="shared" si="3"/>
        <v>55700</v>
      </c>
      <c r="E21" s="89" t="str">
        <f t="shared" si="1"/>
        <v>-</v>
      </c>
      <c r="F21" s="90">
        <f t="shared" si="2"/>
        <v>1</v>
      </c>
      <c r="H21" s="105"/>
    </row>
    <row r="22" spans="1:8" ht="31.5" customHeight="1">
      <c r="A22" s="41" t="s">
        <v>15</v>
      </c>
      <c r="B22" s="103" t="s">
        <v>176</v>
      </c>
      <c r="C22" s="36">
        <v>648039</v>
      </c>
      <c r="D22" s="36">
        <f t="shared" si="3"/>
        <v>648039</v>
      </c>
      <c r="E22" s="89" t="str">
        <f t="shared" si="1"/>
        <v>-</v>
      </c>
      <c r="F22" s="90">
        <f t="shared" si="2"/>
        <v>1</v>
      </c>
      <c r="H22" s="105"/>
    </row>
    <row r="23" spans="1:8" ht="31.5" customHeight="1">
      <c r="A23" s="39" t="s">
        <v>181</v>
      </c>
      <c r="B23" s="45" t="s">
        <v>66</v>
      </c>
      <c r="C23" s="36">
        <v>4000</v>
      </c>
      <c r="D23" s="36">
        <f t="shared" si="3"/>
        <v>4000</v>
      </c>
      <c r="E23" s="89" t="str">
        <f t="shared" si="1"/>
        <v>-</v>
      </c>
      <c r="F23" s="90">
        <f t="shared" si="2"/>
        <v>1</v>
      </c>
      <c r="H23" s="105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3"/>
        <v>0</v>
      </c>
      <c r="E24" s="89" t="str">
        <f>IF(C24=D24,"-",D24-C24)</f>
        <v>-</v>
      </c>
      <c r="F24" s="90" t="str">
        <f>IF(C24=0,"-",D24/C24)</f>
        <v>-</v>
      </c>
      <c r="H24" s="105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  <c r="H25" s="105"/>
    </row>
    <row r="26" spans="1:8" ht="33" customHeight="1">
      <c r="A26" s="42" t="s">
        <v>139</v>
      </c>
      <c r="B26" s="48" t="s">
        <v>142</v>
      </c>
      <c r="C26" s="36">
        <v>1607</v>
      </c>
      <c r="D26" s="36">
        <f t="shared" si="3"/>
        <v>1607</v>
      </c>
      <c r="E26" s="89" t="str">
        <f>IF(C26=D26,"-",D26-C26)</f>
        <v>-</v>
      </c>
      <c r="F26" s="90">
        <f>IF(C26=0,"-",D26/C26)</f>
        <v>1</v>
      </c>
      <c r="H26" s="105"/>
    </row>
    <row r="27" spans="1:8" ht="33" customHeight="1">
      <c r="A27" s="42" t="s">
        <v>140</v>
      </c>
      <c r="B27" s="48" t="s">
        <v>143</v>
      </c>
      <c r="C27" s="36">
        <v>0</v>
      </c>
      <c r="D27" s="36">
        <f>C27</f>
        <v>0</v>
      </c>
      <c r="E27" s="89" t="str">
        <f>IF(C27=D27,"-",D27-C27)</f>
        <v>-</v>
      </c>
      <c r="F27" s="90" t="str">
        <f>IF(C27=0,"-",D27/C27)</f>
        <v>-</v>
      </c>
      <c r="H27" s="105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1"/>
        <v>-</v>
      </c>
      <c r="F28" s="90" t="str">
        <f t="shared" si="2"/>
        <v>-</v>
      </c>
      <c r="H28" s="105"/>
    </row>
    <row r="29" spans="1:8" s="5" customFormat="1" ht="31.5" customHeight="1">
      <c r="A29" s="43" t="s">
        <v>67</v>
      </c>
      <c r="B29" s="49" t="s">
        <v>70</v>
      </c>
      <c r="C29" s="35">
        <v>129441</v>
      </c>
      <c r="D29" s="36">
        <f>C29</f>
        <v>129441</v>
      </c>
      <c r="E29" s="89" t="str">
        <f t="shared" si="1"/>
        <v>-</v>
      </c>
      <c r="F29" s="90">
        <f t="shared" si="2"/>
        <v>1</v>
      </c>
      <c r="H29" s="105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32903</v>
      </c>
      <c r="D30" s="34">
        <f>D31+D32+D33+D41+D42+D48+D49+D50+D47</f>
        <v>32903</v>
      </c>
      <c r="E30" s="13" t="str">
        <f>IF(C30=D30,"-",D30-C30)</f>
        <v>-</v>
      </c>
      <c r="F30" s="91">
        <f t="shared" si="2"/>
        <v>1</v>
      </c>
      <c r="H30" s="105"/>
    </row>
    <row r="31" spans="1:8" ht="28.5" customHeight="1">
      <c r="A31" s="42" t="s">
        <v>19</v>
      </c>
      <c r="B31" s="51" t="s">
        <v>20</v>
      </c>
      <c r="C31" s="35">
        <v>1235</v>
      </c>
      <c r="D31" s="35">
        <f>C31</f>
        <v>1235</v>
      </c>
      <c r="E31" s="89" t="str">
        <f aca="true" t="shared" si="4" ref="E31:E51">IF(C31=D31,"-",D31-C31)</f>
        <v>-</v>
      </c>
      <c r="F31" s="90">
        <f t="shared" si="2"/>
        <v>1</v>
      </c>
      <c r="H31" s="105"/>
    </row>
    <row r="32" spans="1:8" ht="28.5" customHeight="1">
      <c r="A32" s="42" t="s">
        <v>21</v>
      </c>
      <c r="B32" s="51" t="s">
        <v>22</v>
      </c>
      <c r="C32" s="35">
        <v>3434</v>
      </c>
      <c r="D32" s="35">
        <f>C32</f>
        <v>3434</v>
      </c>
      <c r="E32" s="89" t="str">
        <f t="shared" si="4"/>
        <v>-</v>
      </c>
      <c r="F32" s="90">
        <f t="shared" si="2"/>
        <v>1</v>
      </c>
      <c r="H32" s="105"/>
    </row>
    <row r="33" spans="1:8" ht="28.5" customHeight="1">
      <c r="A33" s="42" t="s">
        <v>23</v>
      </c>
      <c r="B33" s="52" t="s">
        <v>37</v>
      </c>
      <c r="C33" s="35">
        <v>216</v>
      </c>
      <c r="D33" s="35">
        <f>D34+D36+D37+D38+D39+D40</f>
        <v>216</v>
      </c>
      <c r="E33" s="89" t="str">
        <f t="shared" si="4"/>
        <v>-</v>
      </c>
      <c r="F33" s="90">
        <f t="shared" si="2"/>
        <v>1</v>
      </c>
      <c r="H33" s="105"/>
    </row>
    <row r="34" spans="1:8" ht="28.5" customHeight="1">
      <c r="A34" s="53" t="s">
        <v>45</v>
      </c>
      <c r="B34" s="54" t="s">
        <v>38</v>
      </c>
      <c r="C34" s="35">
        <v>20</v>
      </c>
      <c r="D34" s="35">
        <f>C34</f>
        <v>20</v>
      </c>
      <c r="E34" s="89" t="str">
        <f t="shared" si="4"/>
        <v>-</v>
      </c>
      <c r="F34" s="90">
        <f t="shared" si="2"/>
        <v>1</v>
      </c>
      <c r="H34" s="105"/>
    </row>
    <row r="35" spans="1:8" ht="28.5" customHeight="1">
      <c r="A35" s="53" t="s">
        <v>46</v>
      </c>
      <c r="B35" s="55" t="s">
        <v>39</v>
      </c>
      <c r="C35" s="35">
        <v>20</v>
      </c>
      <c r="D35" s="35">
        <f aca="true" t="shared" si="5" ref="D35:D47">C35</f>
        <v>20</v>
      </c>
      <c r="E35" s="89" t="str">
        <f t="shared" si="4"/>
        <v>-</v>
      </c>
      <c r="F35" s="90">
        <f t="shared" si="2"/>
        <v>1</v>
      </c>
      <c r="H35" s="105"/>
    </row>
    <row r="36" spans="1:8" ht="28.5" customHeight="1">
      <c r="A36" s="53" t="s">
        <v>47</v>
      </c>
      <c r="B36" s="54" t="s">
        <v>40</v>
      </c>
      <c r="C36" s="35">
        <v>12</v>
      </c>
      <c r="D36" s="35">
        <f t="shared" si="5"/>
        <v>12</v>
      </c>
      <c r="E36" s="89" t="str">
        <f t="shared" si="4"/>
        <v>-</v>
      </c>
      <c r="F36" s="90">
        <f t="shared" si="2"/>
        <v>1</v>
      </c>
      <c r="H36" s="105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2"/>
        <v>-</v>
      </c>
      <c r="H37" s="105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  <c r="H38" s="105"/>
    </row>
    <row r="39" spans="1:8" ht="28.5" customHeight="1">
      <c r="A39" s="53" t="s">
        <v>50</v>
      </c>
      <c r="B39" s="54" t="s">
        <v>43</v>
      </c>
      <c r="C39" s="35">
        <v>178</v>
      </c>
      <c r="D39" s="35">
        <f t="shared" si="5"/>
        <v>178</v>
      </c>
      <c r="E39" s="89" t="str">
        <f t="shared" si="4"/>
        <v>-</v>
      </c>
      <c r="F39" s="90">
        <f t="shared" si="2"/>
        <v>1</v>
      </c>
      <c r="H39" s="105"/>
    </row>
    <row r="40" spans="1:8" ht="28.5" customHeight="1">
      <c r="A40" s="53" t="s">
        <v>51</v>
      </c>
      <c r="B40" s="54" t="s">
        <v>44</v>
      </c>
      <c r="C40" s="35">
        <v>6</v>
      </c>
      <c r="D40" s="35">
        <f t="shared" si="5"/>
        <v>6</v>
      </c>
      <c r="E40" s="89" t="str">
        <f t="shared" si="4"/>
        <v>-</v>
      </c>
      <c r="F40" s="90">
        <f t="shared" si="2"/>
        <v>1</v>
      </c>
      <c r="H40" s="105"/>
    </row>
    <row r="41" spans="1:8" ht="28.5" customHeight="1">
      <c r="A41" s="42" t="s">
        <v>24</v>
      </c>
      <c r="B41" s="51" t="s">
        <v>25</v>
      </c>
      <c r="C41" s="35">
        <v>20495</v>
      </c>
      <c r="D41" s="35">
        <f t="shared" si="5"/>
        <v>20495</v>
      </c>
      <c r="E41" s="89" t="str">
        <f t="shared" si="4"/>
        <v>-</v>
      </c>
      <c r="F41" s="90">
        <f t="shared" si="2"/>
        <v>1</v>
      </c>
      <c r="H41" s="105"/>
    </row>
    <row r="42" spans="1:8" ht="28.5" customHeight="1">
      <c r="A42" s="42" t="s">
        <v>26</v>
      </c>
      <c r="B42" s="52" t="s">
        <v>61</v>
      </c>
      <c r="C42" s="35">
        <v>4140</v>
      </c>
      <c r="D42" s="35">
        <f>SUM(D43:D46)</f>
        <v>4140</v>
      </c>
      <c r="E42" s="89" t="str">
        <f t="shared" si="4"/>
        <v>-</v>
      </c>
      <c r="F42" s="90">
        <f t="shared" si="2"/>
        <v>1</v>
      </c>
      <c r="H42" s="105"/>
    </row>
    <row r="43" spans="1:8" ht="28.5" customHeight="1">
      <c r="A43" s="53" t="s">
        <v>56</v>
      </c>
      <c r="B43" s="54" t="s">
        <v>52</v>
      </c>
      <c r="C43" s="35">
        <v>3113</v>
      </c>
      <c r="D43" s="35">
        <f>C43</f>
        <v>3113</v>
      </c>
      <c r="E43" s="89" t="str">
        <f t="shared" si="4"/>
        <v>-</v>
      </c>
      <c r="F43" s="90">
        <f t="shared" si="2"/>
        <v>1</v>
      </c>
      <c r="H43" s="105"/>
    </row>
    <row r="44" spans="1:8" ht="28.5" customHeight="1">
      <c r="A44" s="53" t="s">
        <v>57</v>
      </c>
      <c r="B44" s="54" t="s">
        <v>53</v>
      </c>
      <c r="C44" s="35">
        <v>502</v>
      </c>
      <c r="D44" s="35">
        <f>C44</f>
        <v>502</v>
      </c>
      <c r="E44" s="89" t="str">
        <f t="shared" si="4"/>
        <v>-</v>
      </c>
      <c r="F44" s="90">
        <f t="shared" si="2"/>
        <v>1</v>
      </c>
      <c r="H44" s="105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2"/>
        <v>-</v>
      </c>
      <c r="H45" s="105"/>
    </row>
    <row r="46" spans="1:8" ht="28.5" customHeight="1">
      <c r="A46" s="53" t="s">
        <v>59</v>
      </c>
      <c r="B46" s="54" t="s">
        <v>55</v>
      </c>
      <c r="C46" s="35">
        <v>525</v>
      </c>
      <c r="D46" s="35">
        <f>C46</f>
        <v>525</v>
      </c>
      <c r="E46" s="89" t="str">
        <f t="shared" si="4"/>
        <v>-</v>
      </c>
      <c r="F46" s="90">
        <f t="shared" si="2"/>
        <v>1</v>
      </c>
      <c r="H46" s="105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  <c r="H47" s="105"/>
    </row>
    <row r="48" spans="1:8" ht="48" customHeight="1">
      <c r="A48" s="42" t="s">
        <v>29</v>
      </c>
      <c r="B48" s="51" t="s">
        <v>116</v>
      </c>
      <c r="C48" s="36">
        <v>2780</v>
      </c>
      <c r="D48" s="35">
        <f>C48</f>
        <v>2780</v>
      </c>
      <c r="E48" s="89" t="str">
        <f t="shared" si="4"/>
        <v>-</v>
      </c>
      <c r="F48" s="92">
        <f t="shared" si="6"/>
        <v>1</v>
      </c>
      <c r="H48" s="105"/>
    </row>
    <row r="49" spans="1:8" ht="43.5" customHeight="1">
      <c r="A49" s="42" t="s">
        <v>30</v>
      </c>
      <c r="B49" s="51" t="s">
        <v>31</v>
      </c>
      <c r="C49" s="36">
        <v>280</v>
      </c>
      <c r="D49" s="35">
        <f>C49</f>
        <v>280</v>
      </c>
      <c r="E49" s="89" t="str">
        <f t="shared" si="4"/>
        <v>-</v>
      </c>
      <c r="F49" s="92">
        <f t="shared" si="6"/>
        <v>1</v>
      </c>
      <c r="H49" s="105"/>
    </row>
    <row r="50" spans="1:8" ht="35.25" customHeight="1">
      <c r="A50" s="42" t="s">
        <v>32</v>
      </c>
      <c r="B50" s="51" t="s">
        <v>33</v>
      </c>
      <c r="C50" s="35">
        <v>323</v>
      </c>
      <c r="D50" s="35">
        <f>C50</f>
        <v>323</v>
      </c>
      <c r="E50" s="89" t="str">
        <f t="shared" si="4"/>
        <v>-</v>
      </c>
      <c r="F50" s="90">
        <f t="shared" si="6"/>
        <v>1</v>
      </c>
      <c r="H50" s="105"/>
    </row>
    <row r="51" spans="1:8" s="3" customFormat="1" ht="30" customHeight="1">
      <c r="A51" s="44" t="s">
        <v>34</v>
      </c>
      <c r="B51" s="56" t="s">
        <v>177</v>
      </c>
      <c r="C51" s="38">
        <f>SUM(C52:C55)</f>
        <v>19832</v>
      </c>
      <c r="D51" s="38">
        <f>SUM(D52:D55)</f>
        <v>19832</v>
      </c>
      <c r="E51" s="13" t="str">
        <f t="shared" si="4"/>
        <v>-</v>
      </c>
      <c r="F51" s="93">
        <f t="shared" si="6"/>
        <v>1</v>
      </c>
      <c r="H51" s="105"/>
    </row>
    <row r="52" spans="1:8" ht="42" customHeight="1">
      <c r="A52" s="42" t="s">
        <v>120</v>
      </c>
      <c r="B52" s="51" t="s">
        <v>145</v>
      </c>
      <c r="C52" s="35">
        <v>537</v>
      </c>
      <c r="D52" s="35">
        <f>C52</f>
        <v>537</v>
      </c>
      <c r="E52" s="94" t="str">
        <f>IF(C52=D52,"-",D52-C52)</f>
        <v>-</v>
      </c>
      <c r="F52" s="100">
        <f t="shared" si="6"/>
        <v>1</v>
      </c>
      <c r="H52" s="105"/>
    </row>
    <row r="53" spans="1:8" ht="31.5" customHeight="1">
      <c r="A53" s="42" t="s">
        <v>35</v>
      </c>
      <c r="B53" s="51" t="s">
        <v>63</v>
      </c>
      <c r="C53" s="35">
        <v>18295</v>
      </c>
      <c r="D53" s="35">
        <f>C53</f>
        <v>18295</v>
      </c>
      <c r="E53" s="94" t="str">
        <f>IF(C53=D53,"-",D53-C53)</f>
        <v>-</v>
      </c>
      <c r="F53" s="100">
        <f t="shared" si="6"/>
        <v>1</v>
      </c>
      <c r="H53" s="105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  <c r="H54" s="105"/>
    </row>
    <row r="55" spans="1:8" ht="31.5" customHeight="1">
      <c r="A55" s="42" t="s">
        <v>121</v>
      </c>
      <c r="B55" s="51" t="s">
        <v>123</v>
      </c>
      <c r="C55" s="35">
        <v>1000</v>
      </c>
      <c r="D55" s="35">
        <f>C55</f>
        <v>1000</v>
      </c>
      <c r="E55" s="94" t="str">
        <f>IF(C55=D55,"-",D55-C55)</f>
        <v>-</v>
      </c>
      <c r="F55" s="100">
        <f t="shared" si="6"/>
        <v>1</v>
      </c>
      <c r="H55" s="105"/>
    </row>
    <row r="56" spans="1:8" ht="32.25" customHeight="1">
      <c r="A56" s="44" t="s">
        <v>128</v>
      </c>
      <c r="B56" s="56" t="s">
        <v>156</v>
      </c>
      <c r="C56" s="38">
        <v>0</v>
      </c>
      <c r="D56" s="38">
        <f>C56+177</f>
        <v>177</v>
      </c>
      <c r="E56" s="13">
        <f>IF(C56=D56,"-",D56-C56)</f>
        <v>177</v>
      </c>
      <c r="F56" s="93" t="str">
        <f>IF(C56=0,"-",D56/C56)</f>
        <v>-</v>
      </c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  <row r="89" ht="12.75">
      <c r="H89" s="105"/>
    </row>
    <row r="90" ht="12.75">
      <c r="H90" s="105"/>
    </row>
    <row r="91" ht="12.75">
      <c r="H91" s="105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NFZ</cp:lastModifiedBy>
  <cp:lastPrinted>2009-04-09T06:16:41Z</cp:lastPrinted>
  <dcterms:created xsi:type="dcterms:W3CDTF">2005-07-21T09:51:05Z</dcterms:created>
  <dcterms:modified xsi:type="dcterms:W3CDTF">2009-05-08T07:13:29Z</dcterms:modified>
  <cp:category/>
  <cp:version/>
  <cp:contentType/>
  <cp:contentStatus/>
</cp:coreProperties>
</file>